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520" windowHeight="11160" tabRatio="834"/>
  </bookViews>
  <sheets>
    <sheet name="BALANÇO CONSOLIDADO" sheetId="16" r:id="rId1"/>
    <sheet name="BALANÇO  PGA" sheetId="14" r:id="rId2"/>
    <sheet name="BALANÇO PREVIDENCIAL" sheetId="15" r:id="rId3"/>
    <sheet name="RECEITAS" sheetId="2" r:id="rId4"/>
    <sheet name="DESPESAS" sheetId="3" r:id="rId5"/>
    <sheet name="DESPESAS ADMINIST PREVID" sheetId="12" r:id="rId6"/>
    <sheet name="DESPESAS ADMINIST INVESTIMENTOS" sheetId="11" r:id="rId7"/>
    <sheet name="DESPESAS ADMINIST TOTAIS" sheetId="4" r:id="rId8"/>
    <sheet name="DETALHAMENTO DESPESAS" sheetId="17" r:id="rId9"/>
    <sheet name="RESUMO FLUXO" sheetId="13" r:id="rId10"/>
  </sheet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3" l="1"/>
  <c r="K38" i="2"/>
  <c r="O12" i="13" l="1"/>
  <c r="P12" i="13"/>
  <c r="Q12" i="13"/>
  <c r="R12" i="13"/>
  <c r="S12" i="13"/>
  <c r="T12" i="13"/>
  <c r="U12" i="13"/>
  <c r="V12" i="13"/>
  <c r="W12" i="13"/>
  <c r="X12" i="13"/>
  <c r="Y12" i="13"/>
  <c r="N12" i="13"/>
  <c r="Z24" i="13"/>
  <c r="O24" i="13"/>
  <c r="P24" i="13"/>
  <c r="Q24" i="13"/>
  <c r="R24" i="13"/>
  <c r="S24" i="13"/>
  <c r="T24" i="13"/>
  <c r="U24" i="13"/>
  <c r="V24" i="13"/>
  <c r="W24" i="13"/>
  <c r="X24" i="13"/>
  <c r="M24" i="13"/>
  <c r="N24" i="13"/>
  <c r="W45" i="13" l="1"/>
  <c r="T45" i="13"/>
  <c r="M65" i="11"/>
  <c r="K65" i="11"/>
  <c r="L64" i="12"/>
  <c r="I64" i="12"/>
  <c r="W45" i="15" l="1"/>
  <c r="T45" i="15"/>
  <c r="Z27" i="14"/>
  <c r="U26" i="14"/>
  <c r="X48" i="16"/>
  <c r="N34" i="3" l="1"/>
  <c r="N38" i="2" l="1"/>
  <c r="M9" i="11" l="1"/>
  <c r="M4" i="11"/>
  <c r="P18" i="2" l="1"/>
  <c r="O12" i="11" l="1"/>
  <c r="C12" i="4"/>
  <c r="D12" i="4"/>
  <c r="E12" i="4"/>
  <c r="F12" i="4"/>
  <c r="G12" i="4"/>
  <c r="H12" i="4"/>
  <c r="I12" i="4"/>
  <c r="K12" i="4"/>
  <c r="L12" i="4"/>
  <c r="M12" i="4"/>
  <c r="N12" i="4"/>
  <c r="J12" i="4"/>
  <c r="K11" i="4"/>
  <c r="L11" i="4"/>
  <c r="M11" i="4"/>
  <c r="N11" i="4"/>
  <c r="K10" i="4"/>
  <c r="L10" i="4"/>
  <c r="M10" i="4"/>
  <c r="N10" i="4"/>
  <c r="B9" i="11"/>
  <c r="C9" i="11"/>
  <c r="D9" i="11"/>
  <c r="E9" i="11"/>
  <c r="F9" i="11"/>
  <c r="G9" i="11"/>
  <c r="H9" i="11"/>
  <c r="I9" i="11"/>
  <c r="J9" i="11"/>
  <c r="L9" i="11"/>
  <c r="N9" i="11"/>
  <c r="K9" i="11"/>
  <c r="O12" i="4" l="1"/>
  <c r="D11" i="4"/>
  <c r="E11" i="4"/>
  <c r="F11" i="4"/>
  <c r="G11" i="4"/>
  <c r="H11" i="4"/>
  <c r="I11" i="4"/>
  <c r="J11" i="4"/>
  <c r="D10" i="4"/>
  <c r="E10" i="4"/>
  <c r="F10" i="4"/>
  <c r="G10" i="4"/>
  <c r="H10" i="4"/>
  <c r="I10" i="4"/>
  <c r="J10" i="4"/>
  <c r="C11" i="4"/>
  <c r="C10" i="4"/>
  <c r="D9" i="4"/>
  <c r="E9" i="4"/>
  <c r="F9" i="4"/>
  <c r="G9" i="4"/>
  <c r="H9" i="4"/>
  <c r="I9" i="4"/>
  <c r="J9" i="4"/>
  <c r="K9" i="4"/>
  <c r="L9" i="4"/>
  <c r="M9" i="4"/>
  <c r="N9" i="4"/>
  <c r="C9" i="4"/>
  <c r="O11" i="11"/>
  <c r="O10" i="11"/>
  <c r="O10" i="4" l="1"/>
  <c r="O11" i="4"/>
  <c r="O9" i="4"/>
  <c r="O9" i="11"/>
  <c r="T14" i="15"/>
  <c r="P25" i="2" l="1"/>
  <c r="H15" i="3" l="1"/>
  <c r="O40" i="16" l="1"/>
  <c r="E25" i="3" l="1"/>
  <c r="O38" i="15" l="1"/>
  <c r="D18" i="11" l="1"/>
  <c r="E18" i="11"/>
  <c r="F18" i="11"/>
  <c r="G18" i="11"/>
  <c r="H18" i="11"/>
  <c r="I18" i="11"/>
  <c r="J18" i="11"/>
  <c r="K18" i="11"/>
  <c r="L18" i="11"/>
  <c r="M18" i="11"/>
  <c r="N18" i="11"/>
  <c r="C18" i="11"/>
  <c r="V38" i="15" l="1"/>
  <c r="T40" i="16" l="1"/>
  <c r="N31" i="4" l="1"/>
  <c r="M31" i="4"/>
  <c r="L31" i="4"/>
  <c r="K31" i="4"/>
  <c r="J31" i="4"/>
  <c r="I31" i="4"/>
  <c r="H31" i="4"/>
  <c r="G31" i="4"/>
  <c r="F31" i="4"/>
  <c r="E31" i="4"/>
  <c r="E32" i="4"/>
  <c r="D31" i="4"/>
  <c r="D32" i="4"/>
  <c r="C31" i="4"/>
  <c r="B31" i="4"/>
  <c r="O31" i="11"/>
  <c r="O30" i="12"/>
  <c r="O31" i="4" l="1"/>
  <c r="C42" i="17" l="1"/>
  <c r="D6" i="3"/>
  <c r="P27" i="3"/>
  <c r="P28" i="3"/>
  <c r="P29" i="3"/>
  <c r="P26" i="3"/>
  <c r="B58" i="4" l="1"/>
  <c r="B45" i="4"/>
  <c r="B46" i="4"/>
  <c r="B47" i="4"/>
  <c r="B48" i="4"/>
  <c r="B49" i="4"/>
  <c r="B50" i="4"/>
  <c r="B51" i="4"/>
  <c r="B52" i="4"/>
  <c r="B53" i="4"/>
  <c r="B54" i="4"/>
  <c r="B55" i="4"/>
  <c r="B56" i="4"/>
  <c r="B44" i="4"/>
  <c r="B41" i="4"/>
  <c r="B38" i="4"/>
  <c r="B39" i="4"/>
  <c r="B37" i="4"/>
  <c r="B34" i="4"/>
  <c r="B20" i="4"/>
  <c r="B21" i="4"/>
  <c r="B22" i="4"/>
  <c r="B23" i="4"/>
  <c r="B24" i="4"/>
  <c r="B25" i="4"/>
  <c r="B26" i="4"/>
  <c r="B27" i="4"/>
  <c r="B28" i="4"/>
  <c r="B29" i="4"/>
  <c r="B30" i="4"/>
  <c r="B32" i="4"/>
  <c r="B19" i="4"/>
  <c r="B16" i="4"/>
  <c r="B14" i="4"/>
  <c r="B6" i="4"/>
  <c r="B7" i="4"/>
  <c r="B5" i="4"/>
  <c r="B18" i="4" l="1"/>
  <c r="B43" i="4"/>
  <c r="B36" i="4"/>
  <c r="B4" i="4"/>
  <c r="B60" i="4" l="1"/>
  <c r="Y40" i="13"/>
  <c r="O12" i="3"/>
  <c r="R21" i="14" l="1"/>
  <c r="O65" i="4" l="1"/>
  <c r="Z26" i="14"/>
  <c r="Z45" i="16" l="1"/>
  <c r="P18" i="3" l="1"/>
  <c r="N42" i="12" l="1"/>
  <c r="V21" i="14" l="1"/>
  <c r="O25" i="11" l="1"/>
  <c r="O26" i="11"/>
  <c r="O27" i="11"/>
  <c r="O28" i="11"/>
  <c r="N26" i="4" l="1"/>
  <c r="O26" i="4"/>
  <c r="D25" i="4"/>
  <c r="E25" i="4"/>
  <c r="F25" i="4"/>
  <c r="G25" i="4"/>
  <c r="H25" i="4"/>
  <c r="I25" i="4"/>
  <c r="J25" i="4"/>
  <c r="K25" i="4"/>
  <c r="L25" i="4"/>
  <c r="M25" i="4"/>
  <c r="D26" i="4"/>
  <c r="E26" i="4"/>
  <c r="F26" i="4"/>
  <c r="G26" i="4"/>
  <c r="H26" i="4"/>
  <c r="I26" i="4"/>
  <c r="J26" i="4"/>
  <c r="K26" i="4"/>
  <c r="L26" i="4"/>
  <c r="M26" i="4"/>
  <c r="C26" i="4"/>
  <c r="S14" i="15" l="1"/>
  <c r="C43" i="17" l="1"/>
  <c r="F22" i="2" l="1"/>
  <c r="E12" i="3" l="1"/>
  <c r="N25" i="4" l="1"/>
  <c r="O25" i="4"/>
  <c r="C25" i="4"/>
  <c r="N36" i="11" l="1"/>
  <c r="Y21" i="14" l="1"/>
  <c r="Z21" i="14"/>
  <c r="Y45" i="16" l="1"/>
  <c r="X45" i="16"/>
  <c r="W45" i="16"/>
  <c r="V45" i="16"/>
  <c r="U45" i="16"/>
  <c r="T45" i="16"/>
  <c r="S45" i="16"/>
  <c r="R45" i="16"/>
  <c r="Q45" i="16"/>
  <c r="P45" i="16"/>
  <c r="O45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Z40" i="16"/>
  <c r="Z39" i="16" s="1"/>
  <c r="Y40" i="16"/>
  <c r="Y39" i="16" s="1"/>
  <c r="X40" i="16"/>
  <c r="X39" i="16" s="1"/>
  <c r="W40" i="16"/>
  <c r="W39" i="16" s="1"/>
  <c r="V40" i="16"/>
  <c r="V39" i="16" s="1"/>
  <c r="U40" i="16"/>
  <c r="U39" i="16" s="1"/>
  <c r="T39" i="16"/>
  <c r="S40" i="16"/>
  <c r="S39" i="16" s="1"/>
  <c r="R40" i="16"/>
  <c r="R39" i="16" s="1"/>
  <c r="Q40" i="16"/>
  <c r="Q39" i="16" s="1"/>
  <c r="P40" i="16"/>
  <c r="P39" i="16" s="1"/>
  <c r="O39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M33" i="16"/>
  <c r="M32" i="16" s="1"/>
  <c r="L33" i="16"/>
  <c r="L32" i="16" s="1"/>
  <c r="K33" i="16"/>
  <c r="K32" i="16" s="1"/>
  <c r="J33" i="16"/>
  <c r="J32" i="16" s="1"/>
  <c r="I33" i="16"/>
  <c r="I32" i="16" s="1"/>
  <c r="H33" i="16"/>
  <c r="H32" i="16" s="1"/>
  <c r="G33" i="16"/>
  <c r="G32" i="16" s="1"/>
  <c r="F33" i="16"/>
  <c r="F32" i="16" s="1"/>
  <c r="E33" i="16"/>
  <c r="E32" i="16" s="1"/>
  <c r="D33" i="16"/>
  <c r="D32" i="16" s="1"/>
  <c r="C33" i="16"/>
  <c r="C32" i="16" s="1"/>
  <c r="Z28" i="16"/>
  <c r="Y28" i="16"/>
  <c r="X28" i="16"/>
  <c r="W28" i="16"/>
  <c r="V28" i="16"/>
  <c r="U28" i="16"/>
  <c r="T28" i="16"/>
  <c r="S28" i="16"/>
  <c r="R28" i="16"/>
  <c r="Q28" i="16"/>
  <c r="P28" i="16"/>
  <c r="O28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M26" i="16"/>
  <c r="L26" i="16"/>
  <c r="K26" i="16"/>
  <c r="J26" i="16"/>
  <c r="I26" i="16"/>
  <c r="H26" i="16"/>
  <c r="G26" i="16"/>
  <c r="F26" i="16"/>
  <c r="E26" i="16"/>
  <c r="D26" i="16"/>
  <c r="C26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M22" i="16"/>
  <c r="L22" i="16"/>
  <c r="K22" i="16"/>
  <c r="J22" i="16"/>
  <c r="I22" i="16"/>
  <c r="H22" i="16"/>
  <c r="G22" i="16"/>
  <c r="F22" i="16"/>
  <c r="E22" i="16"/>
  <c r="D22" i="16"/>
  <c r="C22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Z18" i="16"/>
  <c r="Z17" i="16" s="1"/>
  <c r="Y18" i="16"/>
  <c r="Y17" i="16" s="1"/>
  <c r="X18" i="16"/>
  <c r="X17" i="16" s="1"/>
  <c r="W18" i="16"/>
  <c r="W17" i="16" s="1"/>
  <c r="V18" i="16"/>
  <c r="V17" i="16" s="1"/>
  <c r="U18" i="16"/>
  <c r="U17" i="16" s="1"/>
  <c r="T18" i="16"/>
  <c r="T17" i="16" s="1"/>
  <c r="S18" i="16"/>
  <c r="S17" i="16" s="1"/>
  <c r="R18" i="16"/>
  <c r="R17" i="16" s="1"/>
  <c r="Q18" i="16"/>
  <c r="Q17" i="16" s="1"/>
  <c r="P18" i="16"/>
  <c r="P17" i="16" s="1"/>
  <c r="O18" i="16"/>
  <c r="O17" i="16" s="1"/>
  <c r="M17" i="16"/>
  <c r="L17" i="16"/>
  <c r="K17" i="16"/>
  <c r="J17" i="16"/>
  <c r="I17" i="16"/>
  <c r="H17" i="16"/>
  <c r="G17" i="16"/>
  <c r="F17" i="16"/>
  <c r="E17" i="16"/>
  <c r="D17" i="16"/>
  <c r="C17" i="16"/>
  <c r="Z15" i="16"/>
  <c r="Z14" i="16" s="1"/>
  <c r="Y15" i="16"/>
  <c r="Y14" i="16" s="1"/>
  <c r="X15" i="16"/>
  <c r="X14" i="16" s="1"/>
  <c r="W15" i="16"/>
  <c r="W14" i="16" s="1"/>
  <c r="V15" i="16"/>
  <c r="V14" i="16" s="1"/>
  <c r="U15" i="16"/>
  <c r="U14" i="16" s="1"/>
  <c r="T15" i="16"/>
  <c r="T14" i="16" s="1"/>
  <c r="S15" i="16"/>
  <c r="S14" i="16" s="1"/>
  <c r="R15" i="16"/>
  <c r="R14" i="16" s="1"/>
  <c r="Q15" i="16"/>
  <c r="Q14" i="16" s="1"/>
  <c r="P15" i="16"/>
  <c r="P14" i="16" s="1"/>
  <c r="O15" i="16"/>
  <c r="O14" i="16" s="1"/>
  <c r="Z12" i="16"/>
  <c r="Y12" i="16"/>
  <c r="X12" i="16"/>
  <c r="W12" i="16"/>
  <c r="V12" i="16"/>
  <c r="U12" i="16"/>
  <c r="T12" i="16"/>
  <c r="S12" i="16"/>
  <c r="R12" i="16"/>
  <c r="Q12" i="16"/>
  <c r="P12" i="16"/>
  <c r="O12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M10" i="16"/>
  <c r="L10" i="16"/>
  <c r="K10" i="16"/>
  <c r="J10" i="16"/>
  <c r="I10" i="16"/>
  <c r="H10" i="16"/>
  <c r="G10" i="16"/>
  <c r="F10" i="16"/>
  <c r="E10" i="16"/>
  <c r="D10" i="16"/>
  <c r="C10" i="16"/>
  <c r="Z8" i="16"/>
  <c r="Y8" i="16"/>
  <c r="X8" i="16"/>
  <c r="W8" i="16"/>
  <c r="V8" i="16"/>
  <c r="U8" i="16"/>
  <c r="T8" i="16"/>
  <c r="S8" i="16"/>
  <c r="R8" i="16"/>
  <c r="Q8" i="16"/>
  <c r="P8" i="16"/>
  <c r="O8" i="16"/>
  <c r="Z7" i="16"/>
  <c r="Y7" i="16"/>
  <c r="X7" i="16"/>
  <c r="W7" i="16"/>
  <c r="V7" i="16"/>
  <c r="U7" i="16"/>
  <c r="T7" i="16"/>
  <c r="S7" i="16"/>
  <c r="R7" i="16"/>
  <c r="Q7" i="16"/>
  <c r="P7" i="16"/>
  <c r="O7" i="16"/>
  <c r="Z6" i="16"/>
  <c r="Y6" i="16"/>
  <c r="X6" i="16"/>
  <c r="W6" i="16"/>
  <c r="V6" i="16"/>
  <c r="U6" i="16"/>
  <c r="T6" i="16"/>
  <c r="S6" i="16"/>
  <c r="R6" i="16"/>
  <c r="Q6" i="16"/>
  <c r="P6" i="16"/>
  <c r="O6" i="16"/>
  <c r="M5" i="16"/>
  <c r="L5" i="16"/>
  <c r="K5" i="16"/>
  <c r="J5" i="16"/>
  <c r="I5" i="16"/>
  <c r="H5" i="16"/>
  <c r="G5" i="16"/>
  <c r="F5" i="16"/>
  <c r="E5" i="16"/>
  <c r="D5" i="16"/>
  <c r="C5" i="16"/>
  <c r="M15" i="3"/>
  <c r="X26" i="15"/>
  <c r="W21" i="14"/>
  <c r="W24" i="14" s="1"/>
  <c r="U26" i="15"/>
  <c r="G15" i="3"/>
  <c r="R24" i="14"/>
  <c r="Q21" i="14"/>
  <c r="Q24" i="14" s="1"/>
  <c r="N4" i="12"/>
  <c r="O11" i="2"/>
  <c r="N5" i="13"/>
  <c r="O5" i="13"/>
  <c r="P5" i="13"/>
  <c r="Q5" i="13"/>
  <c r="R5" i="13"/>
  <c r="S5" i="13"/>
  <c r="T5" i="13"/>
  <c r="U5" i="13"/>
  <c r="V5" i="13"/>
  <c r="W5" i="13"/>
  <c r="X5" i="13"/>
  <c r="Y5" i="13"/>
  <c r="N6" i="13"/>
  <c r="O6" i="13"/>
  <c r="P6" i="13"/>
  <c r="Q6" i="13"/>
  <c r="R6" i="13"/>
  <c r="S6" i="13"/>
  <c r="T6" i="13"/>
  <c r="U6" i="13"/>
  <c r="V6" i="13"/>
  <c r="W6" i="13"/>
  <c r="X6" i="13"/>
  <c r="Y6" i="13"/>
  <c r="N7" i="13"/>
  <c r="O7" i="13"/>
  <c r="P7" i="13"/>
  <c r="Q7" i="13"/>
  <c r="R7" i="13"/>
  <c r="S7" i="13"/>
  <c r="T7" i="13"/>
  <c r="U7" i="13"/>
  <c r="V7" i="13"/>
  <c r="W7" i="13"/>
  <c r="X7" i="13"/>
  <c r="Y7" i="13"/>
  <c r="N8" i="13"/>
  <c r="O8" i="13"/>
  <c r="P8" i="13"/>
  <c r="Q8" i="13"/>
  <c r="R8" i="13"/>
  <c r="S8" i="13"/>
  <c r="T8" i="13"/>
  <c r="U8" i="13"/>
  <c r="V8" i="13"/>
  <c r="W8" i="13"/>
  <c r="X8" i="13"/>
  <c r="Y8" i="13"/>
  <c r="N9" i="13"/>
  <c r="O9" i="13"/>
  <c r="P9" i="13"/>
  <c r="Q9" i="13"/>
  <c r="R9" i="13"/>
  <c r="S9" i="13"/>
  <c r="T9" i="13"/>
  <c r="U9" i="13"/>
  <c r="V9" i="13"/>
  <c r="W9" i="13"/>
  <c r="X9" i="13"/>
  <c r="Y9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33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N40" i="13"/>
  <c r="O40" i="13"/>
  <c r="P40" i="13"/>
  <c r="Q40" i="13"/>
  <c r="R40" i="13"/>
  <c r="S40" i="13"/>
  <c r="T40" i="13"/>
  <c r="U40" i="13"/>
  <c r="V40" i="13"/>
  <c r="W40" i="13"/>
  <c r="X40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C5" i="4"/>
  <c r="D5" i="4"/>
  <c r="E5" i="4"/>
  <c r="F5" i="4"/>
  <c r="G5" i="4"/>
  <c r="H5" i="4"/>
  <c r="I5" i="4"/>
  <c r="J5" i="4"/>
  <c r="K5" i="4"/>
  <c r="L5" i="4"/>
  <c r="M5" i="4"/>
  <c r="N5" i="4"/>
  <c r="C6" i="4"/>
  <c r="D6" i="4"/>
  <c r="E6" i="4"/>
  <c r="F6" i="4"/>
  <c r="G6" i="4"/>
  <c r="H6" i="4"/>
  <c r="I6" i="4"/>
  <c r="J6" i="4"/>
  <c r="K6" i="4"/>
  <c r="L6" i="4"/>
  <c r="M6" i="4"/>
  <c r="N6" i="4"/>
  <c r="C7" i="4"/>
  <c r="D7" i="4"/>
  <c r="E7" i="4"/>
  <c r="F7" i="4"/>
  <c r="G7" i="4"/>
  <c r="H7" i="4"/>
  <c r="I7" i="4"/>
  <c r="J7" i="4"/>
  <c r="K7" i="4"/>
  <c r="L7" i="4"/>
  <c r="M7" i="4"/>
  <c r="N7" i="4"/>
  <c r="C14" i="4"/>
  <c r="N25" i="13" s="1"/>
  <c r="D14" i="4"/>
  <c r="O25" i="13" s="1"/>
  <c r="E14" i="4"/>
  <c r="P25" i="13" s="1"/>
  <c r="F14" i="4"/>
  <c r="Q25" i="13" s="1"/>
  <c r="G14" i="4"/>
  <c r="R25" i="13" s="1"/>
  <c r="H14" i="4"/>
  <c r="S25" i="13" s="1"/>
  <c r="I14" i="4"/>
  <c r="T25" i="13" s="1"/>
  <c r="J14" i="4"/>
  <c r="U25" i="13" s="1"/>
  <c r="K14" i="4"/>
  <c r="V25" i="13" s="1"/>
  <c r="L14" i="4"/>
  <c r="W25" i="13" s="1"/>
  <c r="M14" i="4"/>
  <c r="X25" i="13" s="1"/>
  <c r="N14" i="4"/>
  <c r="Y25" i="13" s="1"/>
  <c r="C16" i="4"/>
  <c r="N26" i="13" s="1"/>
  <c r="D16" i="4"/>
  <c r="O26" i="13" s="1"/>
  <c r="E16" i="4"/>
  <c r="P26" i="13" s="1"/>
  <c r="F16" i="4"/>
  <c r="Q26" i="13" s="1"/>
  <c r="G16" i="4"/>
  <c r="R26" i="13" s="1"/>
  <c r="H16" i="4"/>
  <c r="S26" i="13" s="1"/>
  <c r="I16" i="4"/>
  <c r="T26" i="13" s="1"/>
  <c r="J16" i="4"/>
  <c r="U26" i="13" s="1"/>
  <c r="K16" i="4"/>
  <c r="V26" i="13" s="1"/>
  <c r="L16" i="4"/>
  <c r="W26" i="13" s="1"/>
  <c r="M16" i="4"/>
  <c r="X26" i="13" s="1"/>
  <c r="N16" i="4"/>
  <c r="Y26" i="13" s="1"/>
  <c r="C19" i="4"/>
  <c r="D19" i="4"/>
  <c r="E19" i="4"/>
  <c r="F19" i="4"/>
  <c r="G19" i="4"/>
  <c r="H19" i="4"/>
  <c r="I19" i="4"/>
  <c r="J19" i="4"/>
  <c r="K19" i="4"/>
  <c r="L19" i="4"/>
  <c r="M19" i="4"/>
  <c r="N19" i="4"/>
  <c r="C20" i="4"/>
  <c r="D20" i="4"/>
  <c r="E20" i="4"/>
  <c r="F20" i="4"/>
  <c r="G20" i="4"/>
  <c r="H20" i="4"/>
  <c r="I20" i="4"/>
  <c r="J20" i="4"/>
  <c r="K20" i="4"/>
  <c r="L20" i="4"/>
  <c r="M20" i="4"/>
  <c r="N20" i="4"/>
  <c r="C21" i="4"/>
  <c r="D21" i="4"/>
  <c r="E21" i="4"/>
  <c r="F21" i="4"/>
  <c r="G21" i="4"/>
  <c r="H21" i="4"/>
  <c r="I21" i="4"/>
  <c r="J21" i="4"/>
  <c r="K21" i="4"/>
  <c r="L21" i="4"/>
  <c r="M21" i="4"/>
  <c r="N21" i="4"/>
  <c r="C22" i="4"/>
  <c r="D22" i="4"/>
  <c r="E22" i="4"/>
  <c r="F22" i="4"/>
  <c r="G22" i="4"/>
  <c r="H22" i="4"/>
  <c r="I22" i="4"/>
  <c r="J22" i="4"/>
  <c r="K22" i="4"/>
  <c r="L22" i="4"/>
  <c r="M22" i="4"/>
  <c r="N22" i="4"/>
  <c r="C23" i="4"/>
  <c r="D23" i="4"/>
  <c r="E23" i="4"/>
  <c r="F23" i="4"/>
  <c r="G23" i="4"/>
  <c r="H23" i="4"/>
  <c r="I23" i="4"/>
  <c r="J23" i="4"/>
  <c r="K23" i="4"/>
  <c r="L23" i="4"/>
  <c r="M23" i="4"/>
  <c r="N23" i="4"/>
  <c r="C24" i="4"/>
  <c r="D24" i="4"/>
  <c r="E24" i="4"/>
  <c r="F24" i="4"/>
  <c r="G24" i="4"/>
  <c r="H24" i="4"/>
  <c r="I24" i="4"/>
  <c r="J24" i="4"/>
  <c r="K24" i="4"/>
  <c r="L24" i="4"/>
  <c r="M24" i="4"/>
  <c r="N24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C29" i="4"/>
  <c r="D29" i="4"/>
  <c r="E29" i="4"/>
  <c r="F29" i="4"/>
  <c r="G29" i="4"/>
  <c r="H29" i="4"/>
  <c r="I29" i="4"/>
  <c r="J29" i="4"/>
  <c r="K29" i="4"/>
  <c r="L29" i="4"/>
  <c r="M29" i="4"/>
  <c r="N29" i="4"/>
  <c r="C30" i="4"/>
  <c r="D30" i="4"/>
  <c r="E30" i="4"/>
  <c r="F30" i="4"/>
  <c r="G30" i="4"/>
  <c r="H30" i="4"/>
  <c r="I30" i="4"/>
  <c r="J30" i="4"/>
  <c r="K30" i="4"/>
  <c r="L30" i="4"/>
  <c r="M30" i="4"/>
  <c r="N30" i="4"/>
  <c r="C32" i="4"/>
  <c r="F32" i="4"/>
  <c r="G32" i="4"/>
  <c r="H32" i="4"/>
  <c r="I32" i="4"/>
  <c r="J32" i="4"/>
  <c r="K32" i="4"/>
  <c r="L32" i="4"/>
  <c r="M32" i="4"/>
  <c r="N32" i="4"/>
  <c r="C34" i="4"/>
  <c r="N28" i="13" s="1"/>
  <c r="D34" i="4"/>
  <c r="O28" i="13" s="1"/>
  <c r="E34" i="4"/>
  <c r="P28" i="13" s="1"/>
  <c r="F34" i="4"/>
  <c r="Q28" i="13" s="1"/>
  <c r="G34" i="4"/>
  <c r="R28" i="13" s="1"/>
  <c r="H34" i="4"/>
  <c r="S28" i="13" s="1"/>
  <c r="I34" i="4"/>
  <c r="T28" i="13" s="1"/>
  <c r="J34" i="4"/>
  <c r="U28" i="13" s="1"/>
  <c r="K34" i="4"/>
  <c r="V28" i="13" s="1"/>
  <c r="L34" i="4"/>
  <c r="W28" i="13" s="1"/>
  <c r="M34" i="4"/>
  <c r="X28" i="13" s="1"/>
  <c r="N34" i="4"/>
  <c r="Y28" i="13" s="1"/>
  <c r="C37" i="4"/>
  <c r="D37" i="4"/>
  <c r="E37" i="4"/>
  <c r="F37" i="4"/>
  <c r="G37" i="4"/>
  <c r="H37" i="4"/>
  <c r="I37" i="4"/>
  <c r="J37" i="4"/>
  <c r="K37" i="4"/>
  <c r="L37" i="4"/>
  <c r="M37" i="4"/>
  <c r="N37" i="4"/>
  <c r="C38" i="4"/>
  <c r="D38" i="4"/>
  <c r="E38" i="4"/>
  <c r="F38" i="4"/>
  <c r="G38" i="4"/>
  <c r="H38" i="4"/>
  <c r="I38" i="4"/>
  <c r="J38" i="4"/>
  <c r="K38" i="4"/>
  <c r="L38" i="4"/>
  <c r="M38" i="4"/>
  <c r="N38" i="4"/>
  <c r="C39" i="4"/>
  <c r="D39" i="4"/>
  <c r="E39" i="4"/>
  <c r="F39" i="4"/>
  <c r="G39" i="4"/>
  <c r="H39" i="4"/>
  <c r="I39" i="4"/>
  <c r="J39" i="4"/>
  <c r="K39" i="4"/>
  <c r="L39" i="4"/>
  <c r="M39" i="4"/>
  <c r="N39" i="4"/>
  <c r="C41" i="4"/>
  <c r="N30" i="13" s="1"/>
  <c r="D41" i="4"/>
  <c r="O30" i="13" s="1"/>
  <c r="E41" i="4"/>
  <c r="P30" i="13" s="1"/>
  <c r="F41" i="4"/>
  <c r="Q30" i="13" s="1"/>
  <c r="G41" i="4"/>
  <c r="R30" i="13" s="1"/>
  <c r="H41" i="4"/>
  <c r="S30" i="13" s="1"/>
  <c r="I41" i="4"/>
  <c r="T30" i="13" s="1"/>
  <c r="J41" i="4"/>
  <c r="U30" i="13" s="1"/>
  <c r="K41" i="4"/>
  <c r="V30" i="13" s="1"/>
  <c r="L41" i="4"/>
  <c r="W30" i="13" s="1"/>
  <c r="M41" i="4"/>
  <c r="X30" i="13" s="1"/>
  <c r="N41" i="4"/>
  <c r="Y30" i="13" s="1"/>
  <c r="C44" i="4"/>
  <c r="D44" i="4"/>
  <c r="E44" i="4"/>
  <c r="F44" i="4"/>
  <c r="G44" i="4"/>
  <c r="H44" i="4"/>
  <c r="I44" i="4"/>
  <c r="J44" i="4"/>
  <c r="K44" i="4"/>
  <c r="L44" i="4"/>
  <c r="M44" i="4"/>
  <c r="N44" i="4"/>
  <c r="C45" i="4"/>
  <c r="D45" i="4"/>
  <c r="E45" i="4"/>
  <c r="F45" i="4"/>
  <c r="G45" i="4"/>
  <c r="H45" i="4"/>
  <c r="I45" i="4"/>
  <c r="J45" i="4"/>
  <c r="K45" i="4"/>
  <c r="L45" i="4"/>
  <c r="M45" i="4"/>
  <c r="N45" i="4"/>
  <c r="C46" i="4"/>
  <c r="D46" i="4"/>
  <c r="E46" i="4"/>
  <c r="F46" i="4"/>
  <c r="G46" i="4"/>
  <c r="H46" i="4"/>
  <c r="I46" i="4"/>
  <c r="J46" i="4"/>
  <c r="K46" i="4"/>
  <c r="L46" i="4"/>
  <c r="M46" i="4"/>
  <c r="N46" i="4"/>
  <c r="C47" i="4"/>
  <c r="D47" i="4"/>
  <c r="E47" i="4"/>
  <c r="F47" i="4"/>
  <c r="G47" i="4"/>
  <c r="H47" i="4"/>
  <c r="I47" i="4"/>
  <c r="J47" i="4"/>
  <c r="K47" i="4"/>
  <c r="L47" i="4"/>
  <c r="M47" i="4"/>
  <c r="N47" i="4"/>
  <c r="C48" i="4"/>
  <c r="D48" i="4"/>
  <c r="E48" i="4"/>
  <c r="F48" i="4"/>
  <c r="G48" i="4"/>
  <c r="H48" i="4"/>
  <c r="I48" i="4"/>
  <c r="J48" i="4"/>
  <c r="K48" i="4"/>
  <c r="L48" i="4"/>
  <c r="M48" i="4"/>
  <c r="N48" i="4"/>
  <c r="C49" i="4"/>
  <c r="D49" i="4"/>
  <c r="E49" i="4"/>
  <c r="F49" i="4"/>
  <c r="G49" i="4"/>
  <c r="H49" i="4"/>
  <c r="I49" i="4"/>
  <c r="J49" i="4"/>
  <c r="K49" i="4"/>
  <c r="L49" i="4"/>
  <c r="M49" i="4"/>
  <c r="N49" i="4"/>
  <c r="C50" i="4"/>
  <c r="D50" i="4"/>
  <c r="E50" i="4"/>
  <c r="F50" i="4"/>
  <c r="G50" i="4"/>
  <c r="H50" i="4"/>
  <c r="I50" i="4"/>
  <c r="J50" i="4"/>
  <c r="K50" i="4"/>
  <c r="L50" i="4"/>
  <c r="M50" i="4"/>
  <c r="N50" i="4"/>
  <c r="C51" i="4"/>
  <c r="D51" i="4"/>
  <c r="E51" i="4"/>
  <c r="F51" i="4"/>
  <c r="G51" i="4"/>
  <c r="H51" i="4"/>
  <c r="I51" i="4"/>
  <c r="J51" i="4"/>
  <c r="K51" i="4"/>
  <c r="L51" i="4"/>
  <c r="M51" i="4"/>
  <c r="N51" i="4"/>
  <c r="C52" i="4"/>
  <c r="D52" i="4"/>
  <c r="E52" i="4"/>
  <c r="F52" i="4"/>
  <c r="G52" i="4"/>
  <c r="H52" i="4"/>
  <c r="I52" i="4"/>
  <c r="J52" i="4"/>
  <c r="K52" i="4"/>
  <c r="L52" i="4"/>
  <c r="M52" i="4"/>
  <c r="N52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I54" i="4"/>
  <c r="J54" i="4"/>
  <c r="K54" i="4"/>
  <c r="L54" i="4"/>
  <c r="M54" i="4"/>
  <c r="N54" i="4"/>
  <c r="C55" i="4"/>
  <c r="D55" i="4"/>
  <c r="E55" i="4"/>
  <c r="F55" i="4"/>
  <c r="G55" i="4"/>
  <c r="H55" i="4"/>
  <c r="I55" i="4"/>
  <c r="J55" i="4"/>
  <c r="K55" i="4"/>
  <c r="L55" i="4"/>
  <c r="M55" i="4"/>
  <c r="N55" i="4"/>
  <c r="C56" i="4"/>
  <c r="D56" i="4"/>
  <c r="E56" i="4"/>
  <c r="F56" i="4"/>
  <c r="G56" i="4"/>
  <c r="H56" i="4"/>
  <c r="I56" i="4"/>
  <c r="J56" i="4"/>
  <c r="K56" i="4"/>
  <c r="L56" i="4"/>
  <c r="M56" i="4"/>
  <c r="N56" i="4"/>
  <c r="C58" i="4"/>
  <c r="N32" i="13" s="1"/>
  <c r="D58" i="4"/>
  <c r="O32" i="13" s="1"/>
  <c r="E58" i="4"/>
  <c r="P32" i="13" s="1"/>
  <c r="F58" i="4"/>
  <c r="Q32" i="13" s="1"/>
  <c r="G58" i="4"/>
  <c r="R32" i="13" s="1"/>
  <c r="H58" i="4"/>
  <c r="S32" i="13" s="1"/>
  <c r="I58" i="4"/>
  <c r="T32" i="13" s="1"/>
  <c r="J58" i="4"/>
  <c r="U32" i="13" s="1"/>
  <c r="K58" i="4"/>
  <c r="V32" i="13" s="1"/>
  <c r="L58" i="4"/>
  <c r="W32" i="13" s="1"/>
  <c r="M58" i="4"/>
  <c r="X32" i="13" s="1"/>
  <c r="N58" i="4"/>
  <c r="Y32" i="13" s="1"/>
  <c r="O66" i="4"/>
  <c r="C4" i="11"/>
  <c r="D4" i="11"/>
  <c r="E4" i="11"/>
  <c r="F4" i="11"/>
  <c r="G4" i="11"/>
  <c r="H4" i="11"/>
  <c r="I4" i="11"/>
  <c r="J4" i="11"/>
  <c r="K4" i="11"/>
  <c r="L4" i="11"/>
  <c r="N4" i="11"/>
  <c r="O5" i="11"/>
  <c r="O6" i="11"/>
  <c r="O7" i="11"/>
  <c r="O14" i="11"/>
  <c r="O16" i="11"/>
  <c r="O20" i="11"/>
  <c r="O21" i="11"/>
  <c r="O22" i="11"/>
  <c r="O23" i="11"/>
  <c r="O24" i="11"/>
  <c r="O29" i="11"/>
  <c r="O30" i="11"/>
  <c r="O32" i="11"/>
  <c r="O34" i="11"/>
  <c r="C36" i="11"/>
  <c r="D36" i="11"/>
  <c r="E36" i="11"/>
  <c r="F36" i="11"/>
  <c r="G36" i="11"/>
  <c r="I36" i="11"/>
  <c r="J36" i="11"/>
  <c r="K36" i="11"/>
  <c r="L36" i="11"/>
  <c r="M36" i="11"/>
  <c r="O37" i="11"/>
  <c r="O39" i="11"/>
  <c r="O41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8" i="11"/>
  <c r="C4" i="12"/>
  <c r="D4" i="12"/>
  <c r="E4" i="12"/>
  <c r="F4" i="12"/>
  <c r="G4" i="12"/>
  <c r="H4" i="12"/>
  <c r="I4" i="12"/>
  <c r="J4" i="12"/>
  <c r="K4" i="12"/>
  <c r="L4" i="12"/>
  <c r="M4" i="12"/>
  <c r="O5" i="12"/>
  <c r="O6" i="12"/>
  <c r="O7" i="12"/>
  <c r="O13" i="12"/>
  <c r="O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8" i="12"/>
  <c r="O26" i="12"/>
  <c r="O27" i="12"/>
  <c r="O28" i="12"/>
  <c r="O29" i="12"/>
  <c r="O31" i="12"/>
  <c r="O33" i="12"/>
  <c r="C35" i="12"/>
  <c r="D35" i="12"/>
  <c r="E35" i="12"/>
  <c r="F35" i="12"/>
  <c r="G35" i="12"/>
  <c r="H35" i="12"/>
  <c r="I35" i="12"/>
  <c r="J35" i="12"/>
  <c r="K35" i="12"/>
  <c r="L35" i="12"/>
  <c r="M35" i="12"/>
  <c r="N35" i="12"/>
  <c r="O36" i="12"/>
  <c r="O37" i="12"/>
  <c r="O38" i="12"/>
  <c r="O40" i="12"/>
  <c r="C42" i="12"/>
  <c r="D42" i="12"/>
  <c r="E42" i="12"/>
  <c r="F42" i="12"/>
  <c r="G42" i="12"/>
  <c r="H42" i="12"/>
  <c r="I42" i="12"/>
  <c r="J42" i="12"/>
  <c r="K42" i="12"/>
  <c r="L42" i="12"/>
  <c r="M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7" i="12"/>
  <c r="O61" i="12"/>
  <c r="E6" i="3"/>
  <c r="F6" i="3"/>
  <c r="G6" i="3"/>
  <c r="H6" i="3"/>
  <c r="I6" i="3"/>
  <c r="J6" i="3"/>
  <c r="K6" i="3"/>
  <c r="L6" i="3"/>
  <c r="M6" i="3"/>
  <c r="N6" i="3"/>
  <c r="O6" i="3"/>
  <c r="P7" i="3"/>
  <c r="P8" i="3"/>
  <c r="P9" i="3"/>
  <c r="P10" i="3"/>
  <c r="P11" i="3"/>
  <c r="D12" i="3"/>
  <c r="F12" i="3"/>
  <c r="G12" i="3"/>
  <c r="H12" i="3"/>
  <c r="I12" i="3"/>
  <c r="J12" i="3"/>
  <c r="K12" i="3"/>
  <c r="L12" i="3"/>
  <c r="M12" i="3"/>
  <c r="N12" i="3"/>
  <c r="P13" i="3"/>
  <c r="P14" i="3"/>
  <c r="D15" i="3"/>
  <c r="E15" i="3"/>
  <c r="F15" i="3"/>
  <c r="I15" i="3"/>
  <c r="J15" i="3"/>
  <c r="K15" i="3"/>
  <c r="L15" i="3"/>
  <c r="N15" i="3"/>
  <c r="O15" i="3"/>
  <c r="P16" i="3"/>
  <c r="P17" i="3"/>
  <c r="D25" i="3"/>
  <c r="F25" i="3"/>
  <c r="G25" i="3"/>
  <c r="H25" i="3"/>
  <c r="I25" i="3"/>
  <c r="J25" i="3"/>
  <c r="K25" i="3"/>
  <c r="L25" i="3"/>
  <c r="M25" i="3"/>
  <c r="N25" i="3"/>
  <c r="O25" i="3"/>
  <c r="D6" i="2"/>
  <c r="E6" i="2"/>
  <c r="F6" i="2"/>
  <c r="G6" i="2"/>
  <c r="H6" i="2"/>
  <c r="I6" i="2"/>
  <c r="J6" i="2"/>
  <c r="K6" i="2"/>
  <c r="L6" i="2"/>
  <c r="M6" i="2"/>
  <c r="N6" i="2"/>
  <c r="O6" i="2"/>
  <c r="P7" i="2"/>
  <c r="P8" i="2"/>
  <c r="P9" i="2"/>
  <c r="P10" i="2"/>
  <c r="D11" i="2"/>
  <c r="E11" i="2"/>
  <c r="F11" i="2"/>
  <c r="G11" i="2"/>
  <c r="G5" i="2" s="1"/>
  <c r="H11" i="2"/>
  <c r="I11" i="2"/>
  <c r="J11" i="2"/>
  <c r="K11" i="2"/>
  <c r="L11" i="2"/>
  <c r="M11" i="2"/>
  <c r="N11" i="2"/>
  <c r="P12" i="2"/>
  <c r="P13" i="2"/>
  <c r="P14" i="2"/>
  <c r="P15" i="2"/>
  <c r="P16" i="2"/>
  <c r="P17" i="2"/>
  <c r="P19" i="2"/>
  <c r="P20" i="2"/>
  <c r="P21" i="2"/>
  <c r="D22" i="2"/>
  <c r="E22" i="2"/>
  <c r="G22" i="2"/>
  <c r="H22" i="2"/>
  <c r="I22" i="2"/>
  <c r="J22" i="2"/>
  <c r="K22" i="2"/>
  <c r="L22" i="2"/>
  <c r="M22" i="2"/>
  <c r="N22" i="2"/>
  <c r="O22" i="2"/>
  <c r="P23" i="2"/>
  <c r="P24" i="2"/>
  <c r="P26" i="2"/>
  <c r="P27" i="2"/>
  <c r="P28" i="2"/>
  <c r="P30" i="2"/>
  <c r="P33" i="2"/>
  <c r="P34" i="2"/>
  <c r="P35" i="2"/>
  <c r="P36" i="2"/>
  <c r="Z42" i="13" s="1"/>
  <c r="C5" i="14"/>
  <c r="D5" i="14"/>
  <c r="E5" i="14"/>
  <c r="F5" i="14"/>
  <c r="G5" i="14"/>
  <c r="H5" i="14"/>
  <c r="I5" i="14"/>
  <c r="J5" i="14"/>
  <c r="K5" i="14"/>
  <c r="L5" i="14"/>
  <c r="M5" i="14"/>
  <c r="O5" i="14"/>
  <c r="P5" i="14"/>
  <c r="Q5" i="14"/>
  <c r="R5" i="14"/>
  <c r="S5" i="14"/>
  <c r="T5" i="14"/>
  <c r="U5" i="14"/>
  <c r="V5" i="14"/>
  <c r="W5" i="14"/>
  <c r="X5" i="14"/>
  <c r="Y5" i="14"/>
  <c r="Z5" i="14"/>
  <c r="C8" i="14"/>
  <c r="D8" i="14"/>
  <c r="E8" i="14"/>
  <c r="F8" i="14"/>
  <c r="G8" i="14"/>
  <c r="H8" i="14"/>
  <c r="I8" i="14"/>
  <c r="J8" i="14"/>
  <c r="K8" i="14"/>
  <c r="L8" i="14"/>
  <c r="M8" i="14"/>
  <c r="O8" i="14"/>
  <c r="P8" i="14"/>
  <c r="Q8" i="14"/>
  <c r="R8" i="14"/>
  <c r="S8" i="14"/>
  <c r="T8" i="14"/>
  <c r="U8" i="14"/>
  <c r="V8" i="14"/>
  <c r="W8" i="14"/>
  <c r="X8" i="14"/>
  <c r="Y8" i="14"/>
  <c r="Z8" i="14"/>
  <c r="C17" i="14"/>
  <c r="D17" i="14"/>
  <c r="E17" i="14"/>
  <c r="F17" i="14"/>
  <c r="G17" i="14"/>
  <c r="H17" i="14"/>
  <c r="I17" i="14"/>
  <c r="J17" i="14"/>
  <c r="K17" i="14"/>
  <c r="L17" i="14"/>
  <c r="M17" i="14"/>
  <c r="O21" i="14"/>
  <c r="O24" i="14" s="1"/>
  <c r="P21" i="14"/>
  <c r="P24" i="14" s="1"/>
  <c r="S21" i="14"/>
  <c r="S24" i="14" s="1"/>
  <c r="T21" i="14"/>
  <c r="T24" i="14" s="1"/>
  <c r="U21" i="14"/>
  <c r="U24" i="14" s="1"/>
  <c r="V24" i="14"/>
  <c r="X21" i="14"/>
  <c r="X24" i="14" s="1"/>
  <c r="Z24" i="14"/>
  <c r="Y24" i="14"/>
  <c r="C5" i="15"/>
  <c r="D5" i="15"/>
  <c r="E5" i="15"/>
  <c r="F5" i="15"/>
  <c r="G5" i="15"/>
  <c r="H5" i="15"/>
  <c r="I5" i="15"/>
  <c r="J5" i="15"/>
  <c r="K5" i="15"/>
  <c r="L5" i="15"/>
  <c r="M5" i="15"/>
  <c r="O5" i="15"/>
  <c r="P5" i="15"/>
  <c r="Q5" i="15"/>
  <c r="R5" i="15"/>
  <c r="S5" i="15"/>
  <c r="T5" i="15"/>
  <c r="U5" i="15"/>
  <c r="V5" i="15"/>
  <c r="W5" i="15"/>
  <c r="X5" i="15"/>
  <c r="Y5" i="15"/>
  <c r="Z5" i="15"/>
  <c r="C10" i="15"/>
  <c r="D10" i="15"/>
  <c r="E10" i="15"/>
  <c r="F10" i="15"/>
  <c r="G10" i="15"/>
  <c r="H10" i="15"/>
  <c r="I10" i="15"/>
  <c r="J10" i="15"/>
  <c r="K10" i="15"/>
  <c r="L10" i="15"/>
  <c r="M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O14" i="15"/>
  <c r="P14" i="15"/>
  <c r="Q14" i="15"/>
  <c r="R14" i="15"/>
  <c r="U14" i="15"/>
  <c r="V14" i="15"/>
  <c r="W14" i="15"/>
  <c r="X14" i="15"/>
  <c r="Y14" i="15"/>
  <c r="Z14" i="15"/>
  <c r="C17" i="15"/>
  <c r="D17" i="15"/>
  <c r="E17" i="15"/>
  <c r="F17" i="15"/>
  <c r="G17" i="15"/>
  <c r="H17" i="15"/>
  <c r="I17" i="15"/>
  <c r="J17" i="15"/>
  <c r="K17" i="15"/>
  <c r="L17" i="15"/>
  <c r="M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C22" i="15"/>
  <c r="D22" i="15"/>
  <c r="E22" i="15"/>
  <c r="F22" i="15"/>
  <c r="G22" i="15"/>
  <c r="H22" i="15"/>
  <c r="I22" i="15"/>
  <c r="J22" i="15"/>
  <c r="K22" i="15"/>
  <c r="L22" i="15"/>
  <c r="M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C26" i="15"/>
  <c r="D26" i="15"/>
  <c r="E26" i="15"/>
  <c r="F26" i="15"/>
  <c r="G26" i="15"/>
  <c r="H26" i="15"/>
  <c r="I26" i="15"/>
  <c r="J26" i="15"/>
  <c r="K26" i="15"/>
  <c r="L26" i="15"/>
  <c r="M26" i="15"/>
  <c r="O26" i="15"/>
  <c r="P26" i="15"/>
  <c r="Q26" i="15"/>
  <c r="R26" i="15"/>
  <c r="S26" i="15"/>
  <c r="T26" i="15"/>
  <c r="V26" i="15"/>
  <c r="W26" i="15"/>
  <c r="Y26" i="15"/>
  <c r="Z26" i="15"/>
  <c r="C32" i="15"/>
  <c r="C31" i="15" s="1"/>
  <c r="D32" i="15"/>
  <c r="D31" i="15" s="1"/>
  <c r="E32" i="15"/>
  <c r="E31" i="15" s="1"/>
  <c r="F32" i="15"/>
  <c r="F31" i="15" s="1"/>
  <c r="G32" i="15"/>
  <c r="G31" i="15" s="1"/>
  <c r="H32" i="15"/>
  <c r="H31" i="15" s="1"/>
  <c r="I32" i="15"/>
  <c r="I31" i="15" s="1"/>
  <c r="J32" i="15"/>
  <c r="J31" i="15" s="1"/>
  <c r="K32" i="15"/>
  <c r="K31" i="15" s="1"/>
  <c r="L32" i="15"/>
  <c r="L31" i="15" s="1"/>
  <c r="M32" i="15"/>
  <c r="M31" i="15" s="1"/>
  <c r="O32" i="15"/>
  <c r="P32" i="15"/>
  <c r="Q32" i="15"/>
  <c r="R32" i="15"/>
  <c r="S32" i="15"/>
  <c r="T32" i="15"/>
  <c r="U32" i="15"/>
  <c r="V32" i="15"/>
  <c r="W32" i="15"/>
  <c r="X32" i="15"/>
  <c r="Y32" i="15"/>
  <c r="Z32" i="15"/>
  <c r="P38" i="15"/>
  <c r="Q38" i="15"/>
  <c r="R38" i="15"/>
  <c r="S38" i="15"/>
  <c r="T38" i="15"/>
  <c r="U38" i="15"/>
  <c r="W38" i="15"/>
  <c r="X38" i="15"/>
  <c r="Y38" i="15"/>
  <c r="Z38" i="15"/>
  <c r="Z12" i="13" l="1"/>
  <c r="I5" i="2"/>
  <c r="I4" i="2" s="1"/>
  <c r="K60" i="11"/>
  <c r="K62" i="11" s="1"/>
  <c r="K62" i="4" s="1"/>
  <c r="N60" i="11"/>
  <c r="N62" i="11" s="1"/>
  <c r="N62" i="4" s="1"/>
  <c r="J60" i="11"/>
  <c r="F60" i="11"/>
  <c r="G60" i="11"/>
  <c r="H21" i="3" s="1"/>
  <c r="M60" i="11"/>
  <c r="I60" i="11"/>
  <c r="E60" i="11"/>
  <c r="F21" i="3" s="1"/>
  <c r="C60" i="11"/>
  <c r="L60" i="11"/>
  <c r="H60" i="11"/>
  <c r="D60" i="11"/>
  <c r="D62" i="11" s="1"/>
  <c r="D62" i="4" s="1"/>
  <c r="G4" i="2"/>
  <c r="R4" i="13"/>
  <c r="X38" i="13"/>
  <c r="N4" i="13"/>
  <c r="N38" i="13"/>
  <c r="Y33" i="16"/>
  <c r="Y44" i="15"/>
  <c r="Y46" i="16" s="1"/>
  <c r="N5" i="2"/>
  <c r="N4" i="2" s="1"/>
  <c r="V4" i="13"/>
  <c r="S38" i="13"/>
  <c r="Q33" i="16"/>
  <c r="W38" i="13"/>
  <c r="O38" i="13"/>
  <c r="Y38" i="13"/>
  <c r="Q38" i="13"/>
  <c r="Z18" i="13"/>
  <c r="P4" i="13"/>
  <c r="P38" i="13"/>
  <c r="Z33" i="16"/>
  <c r="X4" i="13"/>
  <c r="V14" i="13"/>
  <c r="W26" i="16"/>
  <c r="V38" i="13"/>
  <c r="R38" i="13"/>
  <c r="Z17" i="13"/>
  <c r="O5" i="2"/>
  <c r="O4" i="2" s="1"/>
  <c r="Q29" i="15"/>
  <c r="Q29" i="16" s="1"/>
  <c r="X11" i="14"/>
  <c r="P11" i="14"/>
  <c r="Z22" i="16"/>
  <c r="T4" i="13"/>
  <c r="U44" i="15"/>
  <c r="U46" i="16" s="1"/>
  <c r="U33" i="16"/>
  <c r="N4" i="4"/>
  <c r="T11" i="14"/>
  <c r="S26" i="16"/>
  <c r="M5" i="3"/>
  <c r="E5" i="3"/>
  <c r="K59" i="12"/>
  <c r="Z41" i="13"/>
  <c r="T38" i="13"/>
  <c r="W14" i="13"/>
  <c r="S14" i="13"/>
  <c r="W4" i="13"/>
  <c r="S4" i="13"/>
  <c r="Y26" i="16"/>
  <c r="T33" i="16"/>
  <c r="V11" i="14"/>
  <c r="U10" i="16"/>
  <c r="F4" i="4"/>
  <c r="R11" i="14"/>
  <c r="R44" i="15"/>
  <c r="R46" i="16" s="1"/>
  <c r="Z16" i="13"/>
  <c r="O14" i="13"/>
  <c r="O4" i="13"/>
  <c r="Z40" i="13"/>
  <c r="O17" i="12"/>
  <c r="P26" i="16"/>
  <c r="Y22" i="16"/>
  <c r="Z5" i="13"/>
  <c r="W11" i="14"/>
  <c r="S11" i="14"/>
  <c r="K5" i="3"/>
  <c r="G5" i="3"/>
  <c r="S5" i="16"/>
  <c r="S33" i="16"/>
  <c r="K4" i="4"/>
  <c r="G4" i="4"/>
  <c r="Q10" i="16"/>
  <c r="P10" i="16"/>
  <c r="R22" i="16"/>
  <c r="V22" i="16"/>
  <c r="Q26" i="16"/>
  <c r="U26" i="16"/>
  <c r="N14" i="13"/>
  <c r="D5" i="3"/>
  <c r="P6" i="3"/>
  <c r="Z15" i="13"/>
  <c r="P11" i="2"/>
  <c r="O11" i="14"/>
  <c r="O26" i="16"/>
  <c r="V44" i="15"/>
  <c r="V46" i="16" s="1"/>
  <c r="R33" i="16"/>
  <c r="E59" i="12"/>
  <c r="L59" i="12"/>
  <c r="H59" i="12"/>
  <c r="I36" i="4"/>
  <c r="T29" i="13" s="1"/>
  <c r="J59" i="12"/>
  <c r="N5" i="3"/>
  <c r="X14" i="13"/>
  <c r="T14" i="13"/>
  <c r="P14" i="13"/>
  <c r="Q14" i="13"/>
  <c r="Y14" i="13"/>
  <c r="L5" i="3"/>
  <c r="H5" i="3"/>
  <c r="I5" i="3"/>
  <c r="U14" i="13"/>
  <c r="O5" i="3"/>
  <c r="U38" i="13"/>
  <c r="U4" i="13"/>
  <c r="J5" i="2"/>
  <c r="J4" i="2" s="1"/>
  <c r="F5" i="2"/>
  <c r="F4" i="2" s="1"/>
  <c r="M5" i="2"/>
  <c r="M4" i="2" s="1"/>
  <c r="Y4" i="13"/>
  <c r="Q4" i="13"/>
  <c r="L5" i="2"/>
  <c r="L4" i="2" s="1"/>
  <c r="H5" i="2"/>
  <c r="H4" i="2" s="1"/>
  <c r="D5" i="2"/>
  <c r="D4" i="2" s="1"/>
  <c r="Y11" i="14"/>
  <c r="Q11" i="14"/>
  <c r="Q22" i="16"/>
  <c r="U22" i="16"/>
  <c r="T10" i="16"/>
  <c r="X10" i="16"/>
  <c r="S10" i="16"/>
  <c r="W29" i="15"/>
  <c r="W29" i="16" s="1"/>
  <c r="O29" i="15"/>
  <c r="O29" i="16" s="1"/>
  <c r="V10" i="16"/>
  <c r="Z10" i="16"/>
  <c r="Y5" i="16"/>
  <c r="W5" i="16"/>
  <c r="R5" i="16"/>
  <c r="V5" i="16"/>
  <c r="Z5" i="16"/>
  <c r="O35" i="12"/>
  <c r="F59" i="12"/>
  <c r="F62" i="12" s="1"/>
  <c r="G59" i="12"/>
  <c r="C59" i="12"/>
  <c r="M59" i="12"/>
  <c r="I59" i="12"/>
  <c r="D18" i="4"/>
  <c r="O27" i="13" s="1"/>
  <c r="O52" i="4"/>
  <c r="E18" i="4"/>
  <c r="P27" i="13" s="1"/>
  <c r="C36" i="4"/>
  <c r="N29" i="13" s="1"/>
  <c r="J18" i="4"/>
  <c r="U27" i="13" s="1"/>
  <c r="O36" i="11"/>
  <c r="M43" i="4"/>
  <c r="X31" i="13" s="1"/>
  <c r="O30" i="4"/>
  <c r="D4" i="4"/>
  <c r="O38" i="4"/>
  <c r="L18" i="4"/>
  <c r="W27" i="13" s="1"/>
  <c r="O43" i="11"/>
  <c r="G43" i="4"/>
  <c r="R31" i="13" s="1"/>
  <c r="O34" i="4"/>
  <c r="L43" i="4"/>
  <c r="W31" i="13" s="1"/>
  <c r="I43" i="4"/>
  <c r="T31" i="13" s="1"/>
  <c r="G36" i="4"/>
  <c r="R29" i="13" s="1"/>
  <c r="H36" i="4"/>
  <c r="S29" i="13" s="1"/>
  <c r="O24" i="4"/>
  <c r="F18" i="4"/>
  <c r="Q27" i="13" s="1"/>
  <c r="C18" i="4"/>
  <c r="N27" i="13" s="1"/>
  <c r="H18" i="4"/>
  <c r="S27" i="13" s="1"/>
  <c r="M18" i="4"/>
  <c r="X27" i="13" s="1"/>
  <c r="I18" i="4"/>
  <c r="T27" i="13" s="1"/>
  <c r="M4" i="4"/>
  <c r="I4" i="4"/>
  <c r="I60" i="4" s="1"/>
  <c r="N59" i="12"/>
  <c r="O4" i="12"/>
  <c r="O5" i="4"/>
  <c r="F5" i="3"/>
  <c r="D59" i="12"/>
  <c r="X44" i="15"/>
  <c r="X46" i="16" s="1"/>
  <c r="P29" i="15"/>
  <c r="P29" i="16" s="1"/>
  <c r="U11" i="14"/>
  <c r="K5" i="2"/>
  <c r="K4" i="2" s="1"/>
  <c r="J5" i="3"/>
  <c r="O56" i="4"/>
  <c r="N43" i="4"/>
  <c r="Y31" i="13" s="1"/>
  <c r="F43" i="4"/>
  <c r="Q31" i="13" s="1"/>
  <c r="L36" i="4"/>
  <c r="W29" i="13" s="1"/>
  <c r="D36" i="4"/>
  <c r="O29" i="13" s="1"/>
  <c r="O5" i="16"/>
  <c r="R10" i="16"/>
  <c r="Y10" i="16"/>
  <c r="T26" i="16"/>
  <c r="X26" i="16"/>
  <c r="P5" i="16"/>
  <c r="T5" i="16"/>
  <c r="X5" i="16"/>
  <c r="O10" i="16"/>
  <c r="O22" i="16"/>
  <c r="S22" i="16"/>
  <c r="W22" i="16"/>
  <c r="O14" i="4"/>
  <c r="Z25" i="13" s="1"/>
  <c r="O4" i="11"/>
  <c r="O41" i="4"/>
  <c r="W44" i="15"/>
  <c r="W46" i="16" s="1"/>
  <c r="S44" i="15"/>
  <c r="S46" i="16" s="1"/>
  <c r="O44" i="15"/>
  <c r="O46" i="16" s="1"/>
  <c r="E5" i="2"/>
  <c r="E4" i="2" s="1"/>
  <c r="N36" i="4"/>
  <c r="Y29" i="13" s="1"/>
  <c r="J36" i="4"/>
  <c r="U29" i="13" s="1"/>
  <c r="F36" i="4"/>
  <c r="Q29" i="13" s="1"/>
  <c r="Z10" i="13"/>
  <c r="Z9" i="13"/>
  <c r="Z8" i="13"/>
  <c r="Z7" i="13"/>
  <c r="Z6" i="13"/>
  <c r="Q5" i="16"/>
  <c r="U5" i="16"/>
  <c r="W10" i="16"/>
  <c r="P22" i="16"/>
  <c r="T22" i="16"/>
  <c r="X22" i="16"/>
  <c r="R26" i="16"/>
  <c r="V26" i="16"/>
  <c r="E4" i="4"/>
  <c r="O7" i="4"/>
  <c r="O6" i="4"/>
  <c r="L4" i="4"/>
  <c r="L60" i="4" s="1"/>
  <c r="O53" i="4"/>
  <c r="J43" i="4"/>
  <c r="U31" i="13" s="1"/>
  <c r="H43" i="4"/>
  <c r="S31" i="13" s="1"/>
  <c r="D43" i="4"/>
  <c r="O31" i="13" s="1"/>
  <c r="K43" i="4"/>
  <c r="V31" i="13" s="1"/>
  <c r="E43" i="4"/>
  <c r="P31" i="13" s="1"/>
  <c r="C43" i="4"/>
  <c r="N31" i="13" s="1"/>
  <c r="M36" i="4"/>
  <c r="X29" i="13" s="1"/>
  <c r="K36" i="4"/>
  <c r="V29" i="13" s="1"/>
  <c r="E36" i="4"/>
  <c r="O37" i="4"/>
  <c r="O32" i="4"/>
  <c r="O28" i="4"/>
  <c r="O27" i="4"/>
  <c r="O23" i="4"/>
  <c r="O22" i="4"/>
  <c r="K18" i="4"/>
  <c r="V27" i="13" s="1"/>
  <c r="G18" i="4"/>
  <c r="R27" i="13" s="1"/>
  <c r="O20" i="4"/>
  <c r="N18" i="4"/>
  <c r="Y27" i="13" s="1"/>
  <c r="O19" i="4"/>
  <c r="H4" i="4"/>
  <c r="H60" i="4" s="1"/>
  <c r="O16" i="4"/>
  <c r="Z26" i="13" s="1"/>
  <c r="O58" i="4"/>
  <c r="C4" i="4"/>
  <c r="O55" i="4"/>
  <c r="O51" i="4"/>
  <c r="O48" i="4"/>
  <c r="O47" i="4"/>
  <c r="O44" i="4"/>
  <c r="O18" i="11"/>
  <c r="Z30" i="13"/>
  <c r="J4" i="4"/>
  <c r="Z28" i="13"/>
  <c r="O29" i="4"/>
  <c r="O21" i="4"/>
  <c r="Z32" i="13"/>
  <c r="O42" i="12"/>
  <c r="P22" i="2"/>
  <c r="P25" i="3"/>
  <c r="P15" i="3"/>
  <c r="Z20" i="13"/>
  <c r="P12" i="3"/>
  <c r="Z11" i="13"/>
  <c r="P6" i="2"/>
  <c r="Z44" i="15"/>
  <c r="Z46" i="16" s="1"/>
  <c r="Z26" i="16"/>
  <c r="Z11" i="14"/>
  <c r="T29" i="15"/>
  <c r="T29" i="16" s="1"/>
  <c r="Y29" i="15"/>
  <c r="Y29" i="16" s="1"/>
  <c r="U29" i="15"/>
  <c r="U29" i="16" s="1"/>
  <c r="S29" i="15"/>
  <c r="S29" i="16" s="1"/>
  <c r="Q44" i="15"/>
  <c r="Q46" i="16" s="1"/>
  <c r="T44" i="15"/>
  <c r="T46" i="16" s="1"/>
  <c r="P44" i="15"/>
  <c r="P46" i="16" s="1"/>
  <c r="Z39" i="13"/>
  <c r="Z29" i="15"/>
  <c r="X29" i="15"/>
  <c r="X29" i="16" s="1"/>
  <c r="V29" i="15"/>
  <c r="V29" i="16" s="1"/>
  <c r="R29" i="15"/>
  <c r="R29" i="16" s="1"/>
  <c r="O54" i="4"/>
  <c r="O50" i="4"/>
  <c r="O49" i="4"/>
  <c r="O46" i="4"/>
  <c r="O45" i="4"/>
  <c r="O39" i="4"/>
  <c r="R14" i="13"/>
  <c r="P33" i="16"/>
  <c r="V33" i="16"/>
  <c r="X33" i="16"/>
  <c r="O33" i="16"/>
  <c r="W33" i="16"/>
  <c r="K60" i="4" l="1"/>
  <c r="C60" i="4"/>
  <c r="D60" i="4"/>
  <c r="D63" i="4" s="1"/>
  <c r="J60" i="4"/>
  <c r="J63" i="4" s="1"/>
  <c r="E60" i="4"/>
  <c r="M60" i="4"/>
  <c r="G60" i="4"/>
  <c r="G63" i="4" s="1"/>
  <c r="F60" i="4"/>
  <c r="N60" i="4"/>
  <c r="N63" i="4" s="1"/>
  <c r="M62" i="11"/>
  <c r="M62" i="4" s="1"/>
  <c r="M63" i="11"/>
  <c r="I62" i="12"/>
  <c r="P23" i="13"/>
  <c r="E63" i="4"/>
  <c r="W23" i="13"/>
  <c r="W22" i="13" s="1"/>
  <c r="W34" i="13" s="1"/>
  <c r="W36" i="13" s="1"/>
  <c r="L63" i="4"/>
  <c r="T23" i="13"/>
  <c r="T22" i="13" s="1"/>
  <c r="T34" i="13" s="1"/>
  <c r="T36" i="13" s="1"/>
  <c r="I63" i="4"/>
  <c r="Q23" i="13"/>
  <c r="Q22" i="13" s="1"/>
  <c r="Q34" i="13" s="1"/>
  <c r="Q36" i="13" s="1"/>
  <c r="F63" i="4"/>
  <c r="Y23" i="13"/>
  <c r="Y22" i="13" s="1"/>
  <c r="Y34" i="13" s="1"/>
  <c r="Y36" i="13" s="1"/>
  <c r="N23" i="13"/>
  <c r="N22" i="13" s="1"/>
  <c r="N34" i="13" s="1"/>
  <c r="N36" i="13" s="1"/>
  <c r="C63" i="4"/>
  <c r="V23" i="13"/>
  <c r="K63" i="4"/>
  <c r="X23" i="13"/>
  <c r="X22" i="13" s="1"/>
  <c r="X34" i="13" s="1"/>
  <c r="X36" i="13" s="1"/>
  <c r="M63" i="4"/>
  <c r="S23" i="13"/>
  <c r="S22" i="13" s="1"/>
  <c r="S34" i="13" s="1"/>
  <c r="S36" i="13" s="1"/>
  <c r="H63" i="4"/>
  <c r="O60" i="11"/>
  <c r="O62" i="11" s="1"/>
  <c r="O23" i="13"/>
  <c r="O22" i="13" s="1"/>
  <c r="O34" i="13" s="1"/>
  <c r="O36" i="13" s="1"/>
  <c r="R23" i="13"/>
  <c r="R22" i="13" s="1"/>
  <c r="R34" i="13" s="1"/>
  <c r="R36" i="13" s="1"/>
  <c r="D62" i="12"/>
  <c r="H20" i="3"/>
  <c r="H19" i="3" s="1"/>
  <c r="H4" i="3" s="1"/>
  <c r="H32" i="3" s="1"/>
  <c r="G62" i="12"/>
  <c r="L20" i="3"/>
  <c r="K62" i="12"/>
  <c r="D20" i="3"/>
  <c r="C62" i="12"/>
  <c r="E62" i="12"/>
  <c r="J20" i="3"/>
  <c r="I20" i="3"/>
  <c r="H62" i="12"/>
  <c r="K20" i="3"/>
  <c r="J62" i="12"/>
  <c r="M20" i="3"/>
  <c r="L62" i="12"/>
  <c r="O20" i="3"/>
  <c r="N62" i="12"/>
  <c r="M64" i="4"/>
  <c r="N20" i="3"/>
  <c r="M62" i="12"/>
  <c r="N64" i="4"/>
  <c r="Z38" i="13"/>
  <c r="K64" i="4"/>
  <c r="Z14" i="13"/>
  <c r="P5" i="2"/>
  <c r="P4" i="2" s="1"/>
  <c r="E21" i="3"/>
  <c r="Z4" i="13"/>
  <c r="G62" i="11"/>
  <c r="G62" i="4" s="1"/>
  <c r="G64" i="4" s="1"/>
  <c r="N21" i="3"/>
  <c r="K63" i="11"/>
  <c r="L21" i="3"/>
  <c r="E62" i="11"/>
  <c r="E62" i="4" s="1"/>
  <c r="E64" i="4" s="1"/>
  <c r="F20" i="3"/>
  <c r="F19" i="3" s="1"/>
  <c r="F4" i="3" s="1"/>
  <c r="F32" i="3" s="1"/>
  <c r="V22" i="13"/>
  <c r="V34" i="13" s="1"/>
  <c r="V36" i="13" s="1"/>
  <c r="G20" i="3"/>
  <c r="P5" i="3"/>
  <c r="E63" i="11"/>
  <c r="Z29" i="16"/>
  <c r="G63" i="11"/>
  <c r="O4" i="4"/>
  <c r="Z27" i="13"/>
  <c r="N63" i="11"/>
  <c r="O21" i="3"/>
  <c r="O43" i="4"/>
  <c r="O59" i="12"/>
  <c r="M21" i="3"/>
  <c r="L63" i="11"/>
  <c r="L62" i="11"/>
  <c r="L62" i="4" s="1"/>
  <c r="L64" i="4" s="1"/>
  <c r="D63" i="11"/>
  <c r="O36" i="4"/>
  <c r="K21" i="3"/>
  <c r="J63" i="11"/>
  <c r="J62" i="11"/>
  <c r="J62" i="4" s="1"/>
  <c r="J64" i="4" s="1"/>
  <c r="F62" i="11"/>
  <c r="F62" i="4" s="1"/>
  <c r="F64" i="4" s="1"/>
  <c r="G21" i="3"/>
  <c r="F63" i="11"/>
  <c r="D64" i="4"/>
  <c r="P29" i="13"/>
  <c r="Z31" i="13"/>
  <c r="I21" i="3"/>
  <c r="H62" i="11"/>
  <c r="H62" i="4" s="1"/>
  <c r="H64" i="4" s="1"/>
  <c r="H63" i="11"/>
  <c r="E20" i="3"/>
  <c r="D21" i="3"/>
  <c r="C62" i="11"/>
  <c r="C62" i="4" s="1"/>
  <c r="C64" i="4" s="1"/>
  <c r="C63" i="11"/>
  <c r="O18" i="4"/>
  <c r="I62" i="11"/>
  <c r="I62" i="4" s="1"/>
  <c r="J21" i="3"/>
  <c r="I63" i="11"/>
  <c r="U23" i="13"/>
  <c r="O60" i="4" l="1"/>
  <c r="O63" i="4" s="1"/>
  <c r="P22" i="13"/>
  <c r="P34" i="13" s="1"/>
  <c r="P36" i="13" s="1"/>
  <c r="P44" i="13" s="1"/>
  <c r="L19" i="3"/>
  <c r="L4" i="3" s="1"/>
  <c r="L32" i="3" s="1"/>
  <c r="I19" i="3"/>
  <c r="I4" i="3" s="1"/>
  <c r="I32" i="3" s="1"/>
  <c r="K19" i="3"/>
  <c r="K4" i="3" s="1"/>
  <c r="K32" i="3" s="1"/>
  <c r="Q44" i="13"/>
  <c r="R44" i="13"/>
  <c r="Y44" i="13"/>
  <c r="S44" i="13"/>
  <c r="W44" i="13"/>
  <c r="X44" i="13"/>
  <c r="T44" i="13"/>
  <c r="V44" i="13"/>
  <c r="D19" i="3"/>
  <c r="D4" i="3" s="1"/>
  <c r="D32" i="3" s="1"/>
  <c r="O62" i="12"/>
  <c r="M19" i="3"/>
  <c r="M4" i="3" s="1"/>
  <c r="M32" i="3" s="1"/>
  <c r="O19" i="3"/>
  <c r="O4" i="3" s="1"/>
  <c r="O32" i="3" s="1"/>
  <c r="N19" i="3"/>
  <c r="N4" i="3" s="1"/>
  <c r="N32" i="3" s="1"/>
  <c r="G19" i="3"/>
  <c r="G4" i="3" s="1"/>
  <c r="G32" i="3" s="1"/>
  <c r="P20" i="3"/>
  <c r="E19" i="3"/>
  <c r="E4" i="3" s="1"/>
  <c r="E32" i="3" s="1"/>
  <c r="O63" i="11"/>
  <c r="Z29" i="13"/>
  <c r="J19" i="3"/>
  <c r="J4" i="3" s="1"/>
  <c r="J32" i="3" s="1"/>
  <c r="P21" i="3"/>
  <c r="I64" i="4"/>
  <c r="O62" i="4"/>
  <c r="O64" i="4" s="1"/>
  <c r="Z23" i="13"/>
  <c r="U22" i="13"/>
  <c r="O44" i="13" l="1"/>
  <c r="P19" i="3"/>
  <c r="P4" i="3" s="1"/>
  <c r="P32" i="3"/>
  <c r="U34" i="13"/>
  <c r="U36" i="13" s="1"/>
  <c r="Z22" i="13"/>
  <c r="N44" i="13"/>
  <c r="Z34" i="13" l="1"/>
  <c r="Z36" i="13" s="1"/>
  <c r="U44" i="13" l="1"/>
  <c r="Z44" i="13" s="1"/>
</calcChain>
</file>

<file path=xl/sharedStrings.xml><?xml version="1.0" encoding="utf-8"?>
<sst xmlns="http://schemas.openxmlformats.org/spreadsheetml/2006/main" count="634" uniqueCount="300">
  <si>
    <t>1.1</t>
  </si>
  <si>
    <t xml:space="preserve">Aplicações Renda Fixa </t>
  </si>
  <si>
    <t xml:space="preserve">   Fundos de Renda Fixa</t>
  </si>
  <si>
    <t xml:space="preserve">   Títutulos federais</t>
  </si>
  <si>
    <t>1.2</t>
  </si>
  <si>
    <t xml:space="preserve">Aplicações Renda Variável </t>
  </si>
  <si>
    <t>1.3</t>
  </si>
  <si>
    <t xml:space="preserve">Investimento Imobiliário </t>
  </si>
  <si>
    <t xml:space="preserve">   Para Rendimento</t>
  </si>
  <si>
    <t>1.4</t>
  </si>
  <si>
    <t xml:space="preserve">Receitas a Receber </t>
  </si>
  <si>
    <t>1.5</t>
  </si>
  <si>
    <t>Outros Ativos</t>
  </si>
  <si>
    <t xml:space="preserve">   Disponibilidades</t>
  </si>
  <si>
    <t>P A S S I V O</t>
  </si>
  <si>
    <t>2.1</t>
  </si>
  <si>
    <t xml:space="preserve">   Benefícios concedidos </t>
  </si>
  <si>
    <t xml:space="preserve">   Benefícios a Conceder</t>
  </si>
  <si>
    <t>2.3</t>
  </si>
  <si>
    <t>Fundos</t>
  </si>
  <si>
    <t>2.4</t>
  </si>
  <si>
    <t>Exigível Operacional</t>
  </si>
  <si>
    <t>2.5</t>
  </si>
  <si>
    <t>Superavit / Déficit Técnico</t>
  </si>
  <si>
    <t>total ano</t>
  </si>
  <si>
    <t>3.1</t>
  </si>
  <si>
    <t>3.3</t>
  </si>
  <si>
    <t>3.4</t>
  </si>
  <si>
    <t>Outras</t>
  </si>
  <si>
    <t>4.1</t>
  </si>
  <si>
    <t xml:space="preserve">   aposentadoria - especial</t>
  </si>
  <si>
    <t xml:space="preserve">   aposentadoria - invalidez</t>
  </si>
  <si>
    <t xml:space="preserve">   aposentadoria - idade</t>
  </si>
  <si>
    <t xml:space="preserve">   pecúlios e auxílios</t>
  </si>
  <si>
    <t xml:space="preserve">   devoluções reservas poupança</t>
  </si>
  <si>
    <t xml:space="preserve">   outros</t>
  </si>
  <si>
    <t>Provisões/(Reversões) Matemáticas</t>
  </si>
  <si>
    <t>Despesas Administrativas</t>
  </si>
  <si>
    <t>Histórico</t>
  </si>
  <si>
    <t>- Remunerações</t>
  </si>
  <si>
    <t>- Benefícios</t>
  </si>
  <si>
    <t>- encargos</t>
  </si>
  <si>
    <t>- Juros e multas</t>
  </si>
  <si>
    <t>- Despesas com telefone</t>
  </si>
  <si>
    <t>- Mensalidades de entidades de classe</t>
  </si>
  <si>
    <t>- Despesas bancárias</t>
  </si>
  <si>
    <t>- Despesas de cartório</t>
  </si>
  <si>
    <t>- Assinaturas de jornais e revistas</t>
  </si>
  <si>
    <t>- Despesas de correio</t>
  </si>
  <si>
    <t>- Custas Judiciais e Legais</t>
  </si>
  <si>
    <t>- Despesas com transmissão</t>
  </si>
  <si>
    <t>- despesas com transportes</t>
  </si>
  <si>
    <t>- Outras despesas</t>
  </si>
  <si>
    <t>- Renda fixa</t>
  </si>
  <si>
    <t>- Renda variável</t>
  </si>
  <si>
    <t>- Empréstimos</t>
  </si>
  <si>
    <t>- Despesas com refeição</t>
  </si>
  <si>
    <t>maio</t>
  </si>
  <si>
    <t>junho</t>
  </si>
  <si>
    <t>julho</t>
  </si>
  <si>
    <t>agosto</t>
  </si>
  <si>
    <t>setembro</t>
  </si>
  <si>
    <t>janeiro</t>
  </si>
  <si>
    <t>fevereiro</t>
  </si>
  <si>
    <t>março</t>
  </si>
  <si>
    <t>abril</t>
  </si>
  <si>
    <t>outubro</t>
  </si>
  <si>
    <t>novembro</t>
  </si>
  <si>
    <t>acumulado</t>
  </si>
  <si>
    <t>dezembro</t>
  </si>
  <si>
    <t>INSTITUTO DE SEGURIDADE SOCIAL DA CEG - GASIUS</t>
  </si>
  <si>
    <t>Empréstimos aos Participantes</t>
  </si>
  <si>
    <t xml:space="preserve">   Contribuições - Ceg</t>
  </si>
  <si>
    <t xml:space="preserve">   Contribuições - Participantes</t>
  </si>
  <si>
    <t>1.6</t>
  </si>
  <si>
    <t xml:space="preserve">   Contas pagar</t>
  </si>
  <si>
    <t>ATIVO</t>
  </si>
  <si>
    <t>Total do ativo</t>
  </si>
  <si>
    <t>Total do Passivo</t>
  </si>
  <si>
    <t xml:space="preserve">                    Histórico</t>
  </si>
  <si>
    <t>- Assistidos - normal</t>
  </si>
  <si>
    <t>- Assistidos - especial</t>
  </si>
  <si>
    <t>- Autofinanc. - normal</t>
  </si>
  <si>
    <t xml:space="preserve">- Jóias </t>
  </si>
  <si>
    <t>- Investim. imobiliário</t>
  </si>
  <si>
    <t>Participantes</t>
  </si>
  <si>
    <t>histórico</t>
  </si>
  <si>
    <t>Benefícios de prestação única</t>
  </si>
  <si>
    <t>- Ativos Ceg  - normal</t>
  </si>
  <si>
    <t>- Ativos Gasius - normal</t>
  </si>
  <si>
    <t>ano anterior</t>
  </si>
  <si>
    <t xml:space="preserve">   abono anual</t>
  </si>
  <si>
    <t xml:space="preserve">   suplementação de pensões</t>
  </si>
  <si>
    <t>- Despesas com a Diretoria</t>
  </si>
  <si>
    <t xml:space="preserve">   Permanente e Outras Contas a Receber</t>
  </si>
  <si>
    <t>Receitas previdenciais</t>
  </si>
  <si>
    <t>RECEITAS</t>
  </si>
  <si>
    <t>3.1.1</t>
  </si>
  <si>
    <t>-contrib. Normal - ceg</t>
  </si>
  <si>
    <t>- contrib. - Gasius</t>
  </si>
  <si>
    <t>- contrib. Espec. -Ceg</t>
  </si>
  <si>
    <t>3.1.2</t>
  </si>
  <si>
    <t>3.1.3</t>
  </si>
  <si>
    <t>DESPESAS</t>
  </si>
  <si>
    <t>4.1.1</t>
  </si>
  <si>
    <t>4.1.2</t>
  </si>
  <si>
    <t>4.1.3</t>
  </si>
  <si>
    <t>RS 1,00</t>
  </si>
  <si>
    <t>Patrocinadores</t>
  </si>
  <si>
    <t>Despesas previdenciárias</t>
  </si>
  <si>
    <t>3.5</t>
  </si>
  <si>
    <t>INFORM. COMPLEM</t>
  </si>
  <si>
    <t>- Dividendos recebidos</t>
  </si>
  <si>
    <t>- Alugueis recebidos</t>
  </si>
  <si>
    <t>Rendim. Investimentos</t>
  </si>
  <si>
    <t>Receitas administrat.</t>
  </si>
  <si>
    <t>Serviços de Terceiros</t>
  </si>
  <si>
    <t>Despesas com Ativo Permanente</t>
  </si>
  <si>
    <t>Despesas Financeiras</t>
  </si>
  <si>
    <t>Despesas Diversas</t>
  </si>
  <si>
    <t xml:space="preserve"> Taxa SELIC</t>
  </si>
  <si>
    <t xml:space="preserve"> Taxa CETIP</t>
  </si>
  <si>
    <t>PREVIDENCIAIS</t>
  </si>
  <si>
    <t>Despesas com Pessoal</t>
  </si>
  <si>
    <t>Depreciações e Amortizações</t>
  </si>
  <si>
    <t>Total geral</t>
  </si>
  <si>
    <t xml:space="preserve"> Outros serviços de terceiros </t>
  </si>
  <si>
    <t>INVESTIMENTOS</t>
  </si>
  <si>
    <t xml:space="preserve">   Previdenciais</t>
  </si>
  <si>
    <t xml:space="preserve">   De Investimentos</t>
  </si>
  <si>
    <t>TOTAIS</t>
  </si>
  <si>
    <t>Provisões Matemáticas</t>
  </si>
  <si>
    <t>- Outros impostos/ PIS/COFINS</t>
  </si>
  <si>
    <t>- Provisões</t>
  </si>
  <si>
    <t>Superávit (Déficit) Previdencial</t>
  </si>
  <si>
    <t>Superávit (Déficit) Administrativo</t>
  </si>
  <si>
    <t xml:space="preserve"> Custódia e liquidação </t>
  </si>
  <si>
    <t>5.1</t>
  </si>
  <si>
    <t>5.2</t>
  </si>
  <si>
    <t>DEMONSTRATIVO DAS PROVISÕES MATEMÁTICAS E SUPERÁVIT</t>
  </si>
  <si>
    <t>Provisões Matemáticas e Superávit</t>
  </si>
  <si>
    <t xml:space="preserve"> DESPES. PROVISÕES E SUPERAVIT</t>
  </si>
  <si>
    <t xml:space="preserve">   provisão do abono anual</t>
  </si>
  <si>
    <t>4.3</t>
  </si>
  <si>
    <t xml:space="preserve">   Debêntures Não Conversíveis</t>
  </si>
  <si>
    <t>Suplementações - aposentadorias</t>
  </si>
  <si>
    <t xml:space="preserve">   aposentad. - tempo  contribuição</t>
  </si>
  <si>
    <t>R$ 1,00</t>
  </si>
  <si>
    <t>- Contribuições CEG</t>
  </si>
  <si>
    <t>DESPESAS PREVIDENCIAIS</t>
  </si>
  <si>
    <t>RECEITAS PREVIDENCIAIS</t>
  </si>
  <si>
    <t>- Complementações de aposentadorias</t>
  </si>
  <si>
    <t>- Complementações de pensões</t>
  </si>
  <si>
    <t>- Poupanças</t>
  </si>
  <si>
    <t>DESPESAS OPERACIONAIS</t>
  </si>
  <si>
    <t>- Materiais</t>
  </si>
  <si>
    <t>- Despesas financeiras</t>
  </si>
  <si>
    <t>- Serviços de terceiros</t>
  </si>
  <si>
    <t>- Despesas com pessoal</t>
  </si>
  <si>
    <t>- Despesas com ativo permanente</t>
  </si>
  <si>
    <t>- Despesas diversas</t>
  </si>
  <si>
    <t>- Depreciações e amortizações</t>
  </si>
  <si>
    <t>- Aluguéis recebidos</t>
  </si>
  <si>
    <t>- Complementações de auxílios doença e pecúlios</t>
  </si>
  <si>
    <t>- Contribuições GASIUS</t>
  </si>
  <si>
    <t>- Contribuições participamtes ativos GASIUS</t>
  </si>
  <si>
    <t>- Contribuições participantes assistidos</t>
  </si>
  <si>
    <t>- Contribuições participantes autofinanciados</t>
  </si>
  <si>
    <t>- Contribuições participantes ativos CEG</t>
  </si>
  <si>
    <t>- Jóias e eoutras receitas previdenciais</t>
  </si>
  <si>
    <t>- Provisões **</t>
  </si>
  <si>
    <t>- Outras despesas previdenciais</t>
  </si>
  <si>
    <t>RECEBIMENTOS DE APLICAÇÕES FINANCEIRAS</t>
  </si>
  <si>
    <t>- Juros de NTN recebidos</t>
  </si>
  <si>
    <t>- (-) Despesas com imóveis vagos</t>
  </si>
  <si>
    <t>** estes valores não representam ingressos e ou saídas de recursos</t>
  </si>
  <si>
    <t>- Juros NTN/DEBÊNTURES</t>
  </si>
  <si>
    <t>R$ 1.000,00</t>
  </si>
  <si>
    <t>(+/-) Conting/relac. disponív</t>
  </si>
  <si>
    <t>Treinamentos/Congressos e Seminários</t>
  </si>
  <si>
    <t>Despesas de Viagens e Estadias</t>
  </si>
  <si>
    <t xml:space="preserve"> Avaliações atuariais</t>
  </si>
  <si>
    <t xml:space="preserve">- Avaliações de risco </t>
  </si>
  <si>
    <t xml:space="preserve"> Taxa CBLC e serviços DNP e DAIEA</t>
  </si>
  <si>
    <t xml:space="preserve"> Contabilidade</t>
  </si>
  <si>
    <t xml:space="preserve"> Auditoria contábil</t>
  </si>
  <si>
    <t xml:space="preserve"> Consultoria jurídica</t>
  </si>
  <si>
    <t xml:space="preserve"> Informática</t>
  </si>
  <si>
    <t>Materiais e Serviços Gráficos</t>
  </si>
  <si>
    <t>Limite estabelecido 7%</t>
  </si>
  <si>
    <t>Limite definido pela legislação 9%</t>
  </si>
  <si>
    <t>- Treinamentos/ Congressos e Seminários</t>
  </si>
  <si>
    <t>- Despesas de Viagens e estadias</t>
  </si>
  <si>
    <t>- TAFIC</t>
  </si>
  <si>
    <t xml:space="preserve">   Ações mercado à vista </t>
  </si>
  <si>
    <t>,</t>
  </si>
  <si>
    <t xml:space="preserve">   Fundo de renda variável</t>
  </si>
  <si>
    <t>- Desp imóveis vagos  **</t>
  </si>
  <si>
    <t>** Valor negativo representa recuperação de despesa</t>
  </si>
  <si>
    <t>hoje:</t>
  </si>
  <si>
    <t xml:space="preserve"> Exigível Contingêncial</t>
  </si>
  <si>
    <t>2.6</t>
  </si>
  <si>
    <t xml:space="preserve"> Constituiç./(Revers.) Contingências</t>
  </si>
  <si>
    <t xml:space="preserve"> 5.3</t>
  </si>
  <si>
    <t>% de despesas Administrativas previdenciais *</t>
  </si>
  <si>
    <t>* divisão das despesas administrativas previdenciais pelo somatório das receitas previdenciais mais despesas previdenciais</t>
  </si>
  <si>
    <t>% despesas  Administrativas de investimentos *</t>
  </si>
  <si>
    <t>* divisão das despesas administrativas de investimentos pelo somatório das receitas previdenciais mais despesas previdenciais</t>
  </si>
  <si>
    <t>% despesas administrativas totais *</t>
  </si>
  <si>
    <t>* divisão das despesas administrativas totais pelo somatório das receitas previdenciais mais despesas previdenciais</t>
  </si>
  <si>
    <t>Recursos p/cobertura despesas administrativas</t>
  </si>
  <si>
    <t>Recursos p/cobertura desp. administrativas</t>
  </si>
  <si>
    <t>Taxa de carregamento</t>
  </si>
  <si>
    <t>1.7</t>
  </si>
  <si>
    <t xml:space="preserve"> Investimento Estruturado</t>
  </si>
  <si>
    <t xml:space="preserve">   Multimercado</t>
  </si>
  <si>
    <t>2.2</t>
  </si>
  <si>
    <t xml:space="preserve">  Outras Contas a Receber</t>
  </si>
  <si>
    <t>OBS:</t>
  </si>
  <si>
    <t>Provisão do abono anual de aposentadoria em outubro/14 feito a menor em R$ 116.651,60 a ser ajustado em novembro/14</t>
  </si>
  <si>
    <t>pag.</t>
  </si>
  <si>
    <t>Despesas com Administração de Imóveis</t>
  </si>
  <si>
    <t>Meses</t>
  </si>
  <si>
    <t>valor</t>
  </si>
  <si>
    <t>Descrição</t>
  </si>
  <si>
    <t>10 de 10</t>
  </si>
  <si>
    <t>1 de 10</t>
  </si>
  <si>
    <t>2 de 10</t>
  </si>
  <si>
    <t>3 de 10</t>
  </si>
  <si>
    <t>4 de 10</t>
  </si>
  <si>
    <t>5 de 10</t>
  </si>
  <si>
    <t>6 de 10</t>
  </si>
  <si>
    <t>7 de 10</t>
  </si>
  <si>
    <t>8 de10</t>
  </si>
  <si>
    <t>9 de 10</t>
  </si>
  <si>
    <t>Despesa de Consultoria de Investimentos</t>
  </si>
  <si>
    <t>Despesas de Consultoria de Investimentos</t>
  </si>
  <si>
    <t>data :</t>
  </si>
  <si>
    <t xml:space="preserve"> </t>
  </si>
  <si>
    <t>Fundos Atuarial e Administrativo</t>
  </si>
  <si>
    <t xml:space="preserve">Fundos Atuarial e Administrativo </t>
  </si>
  <si>
    <t xml:space="preserve"> Consultoria Previdenciária e Financeira</t>
  </si>
  <si>
    <t xml:space="preserve">                                BALANÇO PATRIMONIAL - EXERCÍCIO DO ANO DE 2019</t>
  </si>
  <si>
    <t xml:space="preserve">                                BALANÇO PATRIMONIAL PREVIDENCIAL -  EXERCÍCIO DO ANO DE 2019                             </t>
  </si>
  <si>
    <t xml:space="preserve">                                BALANÇO PATRIMONIAL PGA - EXERCÍCIO DO ANO DE 2019</t>
  </si>
  <si>
    <t xml:space="preserve">                                                                                                                                     DEMONSTRATIVO DAS RECEITAS DO EXERCÍCIO DE 2019                       </t>
  </si>
  <si>
    <t>DEMONSTRATIVO DAS DESPESAS DO EXERCÍCIO DE 2019</t>
  </si>
  <si>
    <t>RESUMO DO FLUXO DE CAIXA DO ANO 2019</t>
  </si>
  <si>
    <t>DEMONSTRATIVO DAS DESPESAS ADMINISTRATIVAS ANO 2019</t>
  </si>
  <si>
    <t>DETALHAMENTO DE DESPESAS ESPORÁDICAS OCORRIDAS EM 2019</t>
  </si>
  <si>
    <t>DEMONSTRATIVO DAS DESPESAS ADMINISTRATIVAS ANO DE 2019</t>
  </si>
  <si>
    <t>Despesas com Conselheiros e Dirigentes</t>
  </si>
  <si>
    <t>Desp com Conselheiros e Dirigentes</t>
  </si>
  <si>
    <t>Janeiro</t>
  </si>
  <si>
    <t>Inclusão neste mês das remunerações com conselheiros e dirigentes</t>
  </si>
  <si>
    <t>Abril</t>
  </si>
  <si>
    <t>Pagamento dos honorários do advogado referente a multa rescisório do contrato com a BRQ</t>
  </si>
  <si>
    <t>Despesas com o serviço de transporte</t>
  </si>
  <si>
    <t>Pagamento mensalidade da ABRAPP e Aposceg</t>
  </si>
  <si>
    <t xml:space="preserve">Pagamento a ABRAPP referente a adesão ao contrato de prestação de serviço de batimento de dados de </t>
  </si>
  <si>
    <t>óbito</t>
  </si>
  <si>
    <t>Despesas com a publicação no jornal O Dia referente a convocação de eleições</t>
  </si>
  <si>
    <t>-  Estruturado</t>
  </si>
  <si>
    <t>- Encargos dos Dirigenttes e Conselheiros</t>
  </si>
  <si>
    <t>- Remuner dos Dirigentes e Conselheiros</t>
  </si>
  <si>
    <t>Junho</t>
  </si>
  <si>
    <t>Setembro</t>
  </si>
  <si>
    <t xml:space="preserve">Pagamento mensalidade da ABRAPP </t>
  </si>
  <si>
    <t>4.546,95</t>
  </si>
  <si>
    <t>óbito SISOBI</t>
  </si>
  <si>
    <t>disso TAFIC R$ 20.000,00</t>
  </si>
  <si>
    <t>Valor da TAFIC paga quadrimestralmente sofreu um acréscimo de R$ 8.000,00 em virtude da alteração da</t>
  </si>
  <si>
    <t>base de cálculo em  relação aos recursos garantidores. Até R$ 500.000,00, TAFIC R$ 12.000,00, acima</t>
  </si>
  <si>
    <t>Remuneração da Diretoria</t>
  </si>
  <si>
    <t>Remuneração do Conselho Deliberativo</t>
  </si>
  <si>
    <t>Remuneração do Conselho Fiscal</t>
  </si>
  <si>
    <t>- Remuneração da Diretoria</t>
  </si>
  <si>
    <t xml:space="preserve">- Remuneração do Conselho Deliberativo </t>
  </si>
  <si>
    <t>- Remuneração do conselho fiscal</t>
  </si>
  <si>
    <t>Outubro</t>
  </si>
  <si>
    <t>Pagamento de 1/3 parcela pela contratação dos serviços de auditoria</t>
  </si>
  <si>
    <t>Pagamento a Rodarte  pelo parecer tecnico relativo ao abatimento de peculio no saldo devedor do empréstimo</t>
  </si>
  <si>
    <t xml:space="preserve">e análise do regulamento  </t>
  </si>
  <si>
    <t>Pagamento pela renovação da licença do sistema anti virus</t>
  </si>
  <si>
    <t xml:space="preserve">Outras despesas </t>
  </si>
  <si>
    <t>-  provisões  particip ativos</t>
  </si>
  <si>
    <t>- J19 provisões partic assistidos</t>
  </si>
  <si>
    <t>data</t>
  </si>
  <si>
    <r>
      <t xml:space="preserve">SALDO PREVIDENCIAL </t>
    </r>
    <r>
      <rPr>
        <sz val="10"/>
        <rFont val="Arial"/>
        <family val="2"/>
      </rPr>
      <t>(1-2-3)</t>
    </r>
  </si>
  <si>
    <r>
      <t xml:space="preserve">SALDO PARC. LÍQUIDO P/INVESTIMENT. </t>
    </r>
    <r>
      <rPr>
        <sz val="10"/>
        <rFont val="Arial"/>
        <family val="2"/>
      </rPr>
      <t>(4+5)</t>
    </r>
  </si>
  <si>
    <r>
      <t xml:space="preserve">SALDO LÍQUIDO TOTAL </t>
    </r>
    <r>
      <rPr>
        <sz val="10"/>
        <rFont val="Arial"/>
        <family val="2"/>
      </rPr>
      <t>(6+7)</t>
    </r>
  </si>
  <si>
    <t>- Despesas com Conselheiros e dirigentes</t>
  </si>
  <si>
    <t>- Despesas com locação de imóveis e encargos</t>
  </si>
  <si>
    <t>- Despesas c/ locação de imóveis e encargos</t>
  </si>
  <si>
    <t>Dezembro</t>
  </si>
  <si>
    <t>Despesas com refeição - despesas com almoço confraternização de natal</t>
  </si>
  <si>
    <t>Despesas com a diretoria - pagamento do seguro de responsabilidade civil</t>
  </si>
  <si>
    <t>Outras despesas - despesas com a mudança da sede do Gasius</t>
  </si>
  <si>
    <t>Outros serviços de terceiros - despesas com a hospedagem do sistema Cardial (ADSPREV)</t>
  </si>
  <si>
    <t xml:space="preserve"> (+/-)Constituição/reversão  f. invest.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</si>
</sst>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.00_);_(* \(#,##0.00\);_(* &quot;-&quot;??_);_(@_)"/>
    <numFmt numFmtId="166" formatCode="0.00_);\(0.00\)"/>
    <numFmt numFmtId="167" formatCode="#,##0.00_ ;\-#,##0.00\ "/>
    <numFmt numFmtId="168" formatCode="d/m/yy;@"/>
    <numFmt numFmtId="169" formatCode="#,##0.0"/>
    <numFmt numFmtId="170" formatCode="_(* #,##0.0_);_(* \(#,##0.0\);_(* &quot;-&quot;?_);_(@_)"/>
    <numFmt numFmtId="171" formatCode="dd/mm/yy;@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2.5"/>
      <color theme="1"/>
      <name val="Arial"/>
      <family val="2"/>
    </font>
    <font>
      <sz val="12.5"/>
      <color indexed="8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0.5"/>
      <color theme="0" tint="-0.249977111117893"/>
      <name val="Arial"/>
      <family val="2"/>
    </font>
    <font>
      <sz val="10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2">
    <xf numFmtId="0" fontId="0" fillId="0" borderId="0" xfId="0"/>
    <xf numFmtId="0" fontId="6" fillId="0" borderId="0" xfId="0" applyFont="1"/>
    <xf numFmtId="49" fontId="6" fillId="0" borderId="0" xfId="0" applyNumberFormat="1" applyFont="1"/>
    <xf numFmtId="39" fontId="2" fillId="0" borderId="6" xfId="5" applyNumberFormat="1" applyFont="1" applyBorder="1"/>
    <xf numFmtId="0" fontId="2" fillId="0" borderId="12" xfId="0" applyFont="1" applyBorder="1"/>
    <xf numFmtId="49" fontId="2" fillId="0" borderId="8" xfId="0" applyNumberFormat="1" applyFont="1" applyBorder="1"/>
    <xf numFmtId="49" fontId="2" fillId="0" borderId="13" xfId="0" applyNumberFormat="1" applyFont="1" applyBorder="1"/>
    <xf numFmtId="39" fontId="0" fillId="0" borderId="0" xfId="5" applyNumberFormat="1" applyFont="1"/>
    <xf numFmtId="39" fontId="5" fillId="0" borderId="0" xfId="5" applyNumberFormat="1" applyFont="1"/>
    <xf numFmtId="39" fontId="0" fillId="0" borderId="0" xfId="0" applyNumberFormat="1"/>
    <xf numFmtId="164" fontId="0" fillId="0" borderId="7" xfId="0" applyNumberFormat="1" applyBorder="1"/>
    <xf numFmtId="164" fontId="0" fillId="0" borderId="0" xfId="0" applyNumberFormat="1"/>
    <xf numFmtId="164" fontId="0" fillId="0" borderId="16" xfId="0" applyNumberFormat="1" applyBorder="1"/>
    <xf numFmtId="164" fontId="2" fillId="0" borderId="0" xfId="5" applyNumberFormat="1" applyFont="1" applyAlignment="1">
      <alignment horizontal="left"/>
    </xf>
    <xf numFmtId="164" fontId="0" fillId="0" borderId="5" xfId="0" applyNumberFormat="1" applyBorder="1"/>
    <xf numFmtId="164" fontId="5" fillId="0" borderId="6" xfId="0" applyNumberFormat="1" applyFont="1" applyBorder="1" applyAlignment="1">
      <alignment horizontal="left"/>
    </xf>
    <xf numFmtId="164" fontId="3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left"/>
    </xf>
    <xf numFmtId="164" fontId="2" fillId="0" borderId="1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2" fillId="0" borderId="18" xfId="0" applyNumberFormat="1" applyFont="1" applyBorder="1"/>
    <xf numFmtId="164" fontId="2" fillId="0" borderId="4" xfId="0" applyNumberFormat="1" applyFont="1" applyBorder="1"/>
    <xf numFmtId="164" fontId="2" fillId="0" borderId="19" xfId="0" applyNumberFormat="1" applyFont="1" applyBorder="1"/>
    <xf numFmtId="164" fontId="2" fillId="0" borderId="6" xfId="0" applyNumberFormat="1" applyFont="1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20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2" fillId="0" borderId="8" xfId="0" applyNumberFormat="1" applyFont="1" applyBorder="1"/>
    <xf numFmtId="164" fontId="2" fillId="0" borderId="2" xfId="0" applyNumberFormat="1" applyFont="1" applyBorder="1"/>
    <xf numFmtId="164" fontId="2" fillId="0" borderId="20" xfId="0" applyNumberFormat="1" applyFon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22" xfId="0" applyNumberFormat="1" applyBorder="1"/>
    <xf numFmtId="164" fontId="0" fillId="0" borderId="17" xfId="0" applyNumberFormat="1" applyBorder="1"/>
    <xf numFmtId="164" fontId="2" fillId="0" borderId="23" xfId="0" applyNumberFormat="1" applyFont="1" applyBorder="1"/>
    <xf numFmtId="164" fontId="2" fillId="0" borderId="0" xfId="0" applyNumberFormat="1" applyFont="1"/>
    <xf numFmtId="164" fontId="2" fillId="0" borderId="24" xfId="0" applyNumberFormat="1" applyFont="1" applyBorder="1"/>
    <xf numFmtId="164" fontId="2" fillId="0" borderId="12" xfId="0" applyNumberFormat="1" applyFont="1" applyBorder="1" applyAlignment="1">
      <alignment horizontal="left"/>
    </xf>
    <xf numFmtId="164" fontId="2" fillId="0" borderId="25" xfId="0" applyNumberFormat="1" applyFont="1" applyBorder="1"/>
    <xf numFmtId="164" fontId="2" fillId="0" borderId="26" xfId="5" applyNumberFormat="1" applyFont="1" applyBorder="1"/>
    <xf numFmtId="164" fontId="5" fillId="0" borderId="2" xfId="0" applyNumberFormat="1" applyFont="1" applyBorder="1"/>
    <xf numFmtId="164" fontId="5" fillId="0" borderId="20" xfId="0" applyNumberFormat="1" applyFont="1" applyBorder="1"/>
    <xf numFmtId="164" fontId="5" fillId="0" borderId="4" xfId="0" applyNumberFormat="1" applyFont="1" applyBorder="1"/>
    <xf numFmtId="164" fontId="2" fillId="0" borderId="21" xfId="0" applyNumberFormat="1" applyFont="1" applyBorder="1"/>
    <xf numFmtId="164" fontId="2" fillId="0" borderId="3" xfId="0" applyNumberFormat="1" applyFont="1" applyBorder="1"/>
    <xf numFmtId="164" fontId="2" fillId="0" borderId="6" xfId="5" applyNumberFormat="1" applyFont="1" applyBorder="1" applyAlignment="1">
      <alignment horizontal="right"/>
    </xf>
    <xf numFmtId="164" fontId="0" fillId="0" borderId="27" xfId="0" applyNumberFormat="1" applyBorder="1"/>
    <xf numFmtId="164" fontId="2" fillId="0" borderId="28" xfId="5" applyNumberFormat="1" applyFont="1" applyBorder="1" applyAlignment="1">
      <alignment horizontal="right"/>
    </xf>
    <xf numFmtId="164" fontId="3" fillId="0" borderId="0" xfId="0" applyNumberFormat="1" applyFont="1"/>
    <xf numFmtId="164" fontId="4" fillId="0" borderId="33" xfId="0" applyNumberFormat="1" applyFont="1" applyBorder="1" applyAlignment="1">
      <alignment horizontal="right"/>
    </xf>
    <xf numFmtId="164" fontId="2" fillId="0" borderId="22" xfId="0" applyNumberFormat="1" applyFont="1" applyBorder="1"/>
    <xf numFmtId="164" fontId="5" fillId="0" borderId="0" xfId="0" applyNumberFormat="1" applyFont="1"/>
    <xf numFmtId="49" fontId="2" fillId="3" borderId="8" xfId="0" applyNumberFormat="1" applyFont="1" applyFill="1" applyBorder="1"/>
    <xf numFmtId="164" fontId="5" fillId="0" borderId="5" xfId="0" applyNumberFormat="1" applyFont="1" applyBorder="1"/>
    <xf numFmtId="164" fontId="0" fillId="0" borderId="6" xfId="5" applyNumberFormat="1" applyFont="1" applyBorder="1"/>
    <xf numFmtId="164" fontId="2" fillId="0" borderId="6" xfId="5" applyNumberFormat="1" applyFont="1" applyBorder="1"/>
    <xf numFmtId="164" fontId="2" fillId="0" borderId="17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31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/>
    </xf>
    <xf numFmtId="170" fontId="0" fillId="0" borderId="8" xfId="0" applyNumberFormat="1" applyBorder="1"/>
    <xf numFmtId="165" fontId="2" fillId="0" borderId="8" xfId="0" applyNumberFormat="1" applyFont="1" applyBorder="1"/>
    <xf numFmtId="164" fontId="0" fillId="0" borderId="15" xfId="0" applyNumberFormat="1" applyBorder="1"/>
    <xf numFmtId="164" fontId="0" fillId="0" borderId="15" xfId="5" applyNumberFormat="1" applyFont="1" applyBorder="1"/>
    <xf numFmtId="164" fontId="2" fillId="0" borderId="1" xfId="0" applyNumberFormat="1" applyFont="1" applyBorder="1"/>
    <xf numFmtId="164" fontId="12" fillId="0" borderId="6" xfId="0" applyNumberFormat="1" applyFont="1" applyBorder="1"/>
    <xf numFmtId="164" fontId="13" fillId="0" borderId="4" xfId="0" applyNumberFormat="1" applyFont="1" applyBorder="1"/>
    <xf numFmtId="164" fontId="13" fillId="0" borderId="2" xfId="0" applyNumberFormat="1" applyFont="1" applyBorder="1"/>
    <xf numFmtId="164" fontId="14" fillId="0" borderId="0" xfId="0" applyNumberFormat="1" applyFont="1"/>
    <xf numFmtId="164" fontId="12" fillId="0" borderId="6" xfId="5" applyNumberFormat="1" applyFont="1" applyBorder="1" applyAlignment="1">
      <alignment horizontal="right"/>
    </xf>
    <xf numFmtId="0" fontId="0" fillId="0" borderId="26" xfId="0" applyBorder="1" applyAlignment="1">
      <alignment horizontal="center"/>
    </xf>
    <xf numFmtId="49" fontId="0" fillId="0" borderId="0" xfId="0" applyNumberFormat="1"/>
    <xf numFmtId="4" fontId="0" fillId="0" borderId="0" xfId="0" applyNumberFormat="1"/>
    <xf numFmtId="0" fontId="1" fillId="0" borderId="17" xfId="0" applyFont="1" applyBorder="1" applyAlignment="1">
      <alignment horizontal="center"/>
    </xf>
    <xf numFmtId="0" fontId="0" fillId="0" borderId="31" xfId="0" applyBorder="1"/>
    <xf numFmtId="0" fontId="1" fillId="0" borderId="0" xfId="0" applyFont="1"/>
    <xf numFmtId="164" fontId="1" fillId="0" borderId="0" xfId="0" applyNumberFormat="1" applyFont="1" applyAlignment="1">
      <alignment horizontal="right"/>
    </xf>
    <xf numFmtId="49" fontId="1" fillId="0" borderId="8" xfId="0" applyNumberFormat="1" applyFont="1" applyBorder="1"/>
    <xf numFmtId="49" fontId="6" fillId="0" borderId="2" xfId="0" applyNumberFormat="1" applyFont="1" applyBorder="1"/>
    <xf numFmtId="14" fontId="0" fillId="0" borderId="0" xfId="0" applyNumberFormat="1"/>
    <xf numFmtId="16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24" xfId="5" applyNumberFormat="1" applyFont="1" applyBorder="1"/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2" fillId="0" borderId="0" xfId="5" applyNumberFormat="1" applyFont="1" applyAlignment="1">
      <alignment horizontal="right"/>
    </xf>
    <xf numFmtId="39" fontId="6" fillId="0" borderId="0" xfId="5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/>
    </xf>
    <xf numFmtId="164" fontId="1" fillId="0" borderId="5" xfId="0" applyNumberFormat="1" applyFont="1" applyBorder="1"/>
    <xf numFmtId="171" fontId="4" fillId="0" borderId="0" xfId="0" applyNumberFormat="1" applyFont="1" applyAlignment="1">
      <alignment horizontal="center"/>
    </xf>
    <xf numFmtId="171" fontId="1" fillId="0" borderId="0" xfId="0" applyNumberFormat="1" applyFont="1" applyAlignment="1">
      <alignment horizontal="center"/>
    </xf>
    <xf numFmtId="171" fontId="6" fillId="0" borderId="0" xfId="0" applyNumberFormat="1" applyFont="1" applyAlignment="1">
      <alignment horizontal="center"/>
    </xf>
    <xf numFmtId="49" fontId="1" fillId="0" borderId="2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171" fontId="4" fillId="0" borderId="0" xfId="5" applyNumberFormat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9" fontId="1" fillId="0" borderId="4" xfId="5" applyNumberFormat="1" applyBorder="1"/>
    <xf numFmtId="39" fontId="1" fillId="0" borderId="2" xfId="5" applyNumberFormat="1" applyBorder="1"/>
    <xf numFmtId="49" fontId="1" fillId="3" borderId="8" xfId="0" applyNumberFormat="1" applyFont="1" applyFill="1" applyBorder="1"/>
    <xf numFmtId="39" fontId="1" fillId="0" borderId="5" xfId="5" applyNumberFormat="1" applyBorder="1"/>
    <xf numFmtId="39" fontId="1" fillId="0" borderId="3" xfId="5" applyNumberFormat="1" applyBorder="1"/>
    <xf numFmtId="39" fontId="1" fillId="0" borderId="6" xfId="5" applyNumberFormat="1" applyBorder="1"/>
    <xf numFmtId="39" fontId="1" fillId="0" borderId="11" xfId="5" applyNumberFormat="1" applyBorder="1"/>
    <xf numFmtId="39" fontId="1" fillId="0" borderId="14" xfId="5" applyNumberFormat="1" applyBorder="1"/>
    <xf numFmtId="39" fontId="1" fillId="0" borderId="6" xfId="0" applyNumberFormat="1" applyFont="1" applyBorder="1"/>
    <xf numFmtId="166" fontId="1" fillId="0" borderId="6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14" fillId="0" borderId="0" xfId="0" applyFont="1"/>
    <xf numFmtId="0" fontId="1" fillId="0" borderId="35" xfId="0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0" fontId="1" fillId="0" borderId="36" xfId="0" applyFont="1" applyBorder="1"/>
    <xf numFmtId="49" fontId="1" fillId="0" borderId="36" xfId="0" applyNumberFormat="1" applyFont="1" applyBorder="1"/>
    <xf numFmtId="4" fontId="0" fillId="0" borderId="36" xfId="0" applyNumberFormat="1" applyBorder="1"/>
    <xf numFmtId="0" fontId="0" fillId="0" borderId="36" xfId="0" applyBorder="1"/>
    <xf numFmtId="49" fontId="0" fillId="0" borderId="36" xfId="0" applyNumberFormat="1" applyBorder="1"/>
    <xf numFmtId="0" fontId="0" fillId="0" borderId="37" xfId="0" applyBorder="1"/>
    <xf numFmtId="49" fontId="0" fillId="0" borderId="37" xfId="0" applyNumberFormat="1" applyBorder="1"/>
    <xf numFmtId="4" fontId="0" fillId="0" borderId="37" xfId="0" applyNumberFormat="1" applyBorder="1"/>
    <xf numFmtId="0" fontId="1" fillId="0" borderId="38" xfId="0" applyFont="1" applyBorder="1"/>
    <xf numFmtId="49" fontId="1" fillId="0" borderId="38" xfId="0" applyNumberFormat="1" applyFont="1" applyBorder="1"/>
    <xf numFmtId="4" fontId="0" fillId="0" borderId="38" xfId="0" applyNumberFormat="1" applyBorder="1"/>
    <xf numFmtId="0" fontId="1" fillId="0" borderId="37" xfId="0" applyFont="1" applyBorder="1"/>
    <xf numFmtId="49" fontId="1" fillId="0" borderId="37" xfId="0" applyNumberFormat="1" applyFont="1" applyBorder="1"/>
    <xf numFmtId="4" fontId="0" fillId="0" borderId="38" xfId="0" applyNumberFormat="1" applyBorder="1" applyAlignment="1">
      <alignment horizontal="right"/>
    </xf>
    <xf numFmtId="4" fontId="0" fillId="0" borderId="39" xfId="0" applyNumberFormat="1" applyBorder="1"/>
    <xf numFmtId="4" fontId="0" fillId="0" borderId="40" xfId="0" applyNumberFormat="1" applyBorder="1"/>
    <xf numFmtId="0" fontId="0" fillId="0" borderId="38" xfId="0" applyBorder="1"/>
    <xf numFmtId="49" fontId="0" fillId="0" borderId="38" xfId="0" applyNumberFormat="1" applyBorder="1"/>
    <xf numFmtId="4" fontId="0" fillId="0" borderId="6" xfId="0" applyNumberFormat="1" applyBorder="1"/>
    <xf numFmtId="0" fontId="0" fillId="0" borderId="28" xfId="0" applyBorder="1"/>
    <xf numFmtId="49" fontId="1" fillId="0" borderId="28" xfId="0" quotePrefix="1" applyNumberFormat="1" applyFont="1" applyBorder="1"/>
    <xf numFmtId="4" fontId="0" fillId="0" borderId="28" xfId="0" applyNumberFormat="1" applyBorder="1"/>
    <xf numFmtId="4" fontId="1" fillId="0" borderId="40" xfId="0" applyNumberFormat="1" applyFont="1" applyBorder="1"/>
    <xf numFmtId="164" fontId="2" fillId="0" borderId="6" xfId="0" applyNumberFormat="1" applyFon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2" fillId="0" borderId="28" xfId="5" applyNumberFormat="1" applyFont="1" applyBorder="1" applyAlignment="1">
      <alignment horizontal="right" vertical="center"/>
    </xf>
    <xf numFmtId="164" fontId="0" fillId="0" borderId="17" xfId="0" applyNumberFormat="1" applyBorder="1" applyAlignment="1">
      <alignment vertical="center"/>
    </xf>
    <xf numFmtId="164" fontId="0" fillId="0" borderId="0" xfId="0" applyNumberFormat="1" applyBorder="1"/>
    <xf numFmtId="164" fontId="2" fillId="0" borderId="23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6" fillId="0" borderId="7" xfId="0" applyNumberFormat="1" applyFont="1" applyBorder="1"/>
    <xf numFmtId="164" fontId="6" fillId="0" borderId="0" xfId="0" applyNumberFormat="1" applyFont="1"/>
    <xf numFmtId="164" fontId="6" fillId="0" borderId="16" xfId="0" applyNumberFormat="1" applyFont="1" applyBorder="1"/>
    <xf numFmtId="164" fontId="6" fillId="0" borderId="24" xfId="0" applyNumberFormat="1" applyFont="1" applyBorder="1"/>
    <xf numFmtId="164" fontId="6" fillId="0" borderId="6" xfId="0" applyNumberFormat="1" applyFont="1" applyBorder="1"/>
    <xf numFmtId="164" fontId="6" fillId="0" borderId="2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left"/>
    </xf>
    <xf numFmtId="164" fontId="15" fillId="0" borderId="9" xfId="0" applyNumberFormat="1" applyFont="1" applyBorder="1" applyAlignment="1">
      <alignment horizontal="left"/>
    </xf>
    <xf numFmtId="164" fontId="15" fillId="0" borderId="4" xfId="5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left"/>
    </xf>
    <xf numFmtId="164" fontId="15" fillId="0" borderId="10" xfId="0" applyNumberFormat="1" applyFont="1" applyBorder="1" applyAlignment="1">
      <alignment horizontal="left"/>
    </xf>
    <xf numFmtId="164" fontId="15" fillId="0" borderId="6" xfId="5" applyNumberFormat="1" applyFont="1" applyBorder="1"/>
    <xf numFmtId="164" fontId="6" fillId="0" borderId="10" xfId="0" applyNumberFormat="1" applyFont="1" applyBorder="1" applyAlignment="1">
      <alignment horizontal="left"/>
    </xf>
    <xf numFmtId="164" fontId="6" fillId="0" borderId="6" xfId="5" applyNumberFormat="1" applyFont="1" applyBorder="1"/>
    <xf numFmtId="164" fontId="15" fillId="0" borderId="2" xfId="0" applyNumberFormat="1" applyFont="1" applyBorder="1" applyAlignment="1">
      <alignment horizontal="left"/>
    </xf>
    <xf numFmtId="164" fontId="6" fillId="0" borderId="4" xfId="5" applyNumberFormat="1" applyFont="1" applyBorder="1"/>
    <xf numFmtId="164" fontId="6" fillId="0" borderId="2" xfId="5" applyNumberFormat="1" applyFont="1" applyBorder="1"/>
    <xf numFmtId="164" fontId="6" fillId="0" borderId="3" xfId="0" applyNumberFormat="1" applyFont="1" applyBorder="1"/>
    <xf numFmtId="164" fontId="6" fillId="0" borderId="3" xfId="5" applyNumberFormat="1" applyFont="1" applyBorder="1"/>
    <xf numFmtId="164" fontId="15" fillId="0" borderId="6" xfId="0" applyNumberFormat="1" applyFont="1" applyBorder="1"/>
    <xf numFmtId="164" fontId="6" fillId="0" borderId="10" xfId="0" applyNumberFormat="1" applyFont="1" applyBorder="1"/>
    <xf numFmtId="49" fontId="6" fillId="0" borderId="10" xfId="0" applyNumberFormat="1" applyFont="1" applyBorder="1"/>
    <xf numFmtId="49" fontId="6" fillId="0" borderId="10" xfId="0" applyNumberFormat="1" applyFont="1" applyBorder="1" applyAlignment="1">
      <alignment horizontal="left"/>
    </xf>
    <xf numFmtId="164" fontId="6" fillId="0" borderId="2" xfId="0" applyNumberFormat="1" applyFont="1" applyBorder="1"/>
    <xf numFmtId="164" fontId="15" fillId="0" borderId="2" xfId="0" applyNumberFormat="1" applyFont="1" applyBorder="1"/>
    <xf numFmtId="164" fontId="15" fillId="0" borderId="10" xfId="0" applyNumberFormat="1" applyFont="1" applyBorder="1"/>
    <xf numFmtId="164" fontId="15" fillId="0" borderId="3" xfId="0" applyNumberFormat="1" applyFont="1" applyBorder="1"/>
    <xf numFmtId="164" fontId="6" fillId="0" borderId="24" xfId="0" applyNumberFormat="1" applyFont="1" applyBorder="1" applyAlignment="1">
      <alignment horizontal="left"/>
    </xf>
    <xf numFmtId="49" fontId="15" fillId="0" borderId="29" xfId="0" applyNumberFormat="1" applyFont="1" applyBorder="1" applyAlignment="1">
      <alignment horizontal="left"/>
    </xf>
    <xf numFmtId="164" fontId="6" fillId="0" borderId="5" xfId="5" applyNumberFormat="1" applyFont="1" applyBorder="1"/>
    <xf numFmtId="164" fontId="15" fillId="0" borderId="5" xfId="0" applyNumberFormat="1" applyFont="1" applyBorder="1"/>
    <xf numFmtId="164" fontId="6" fillId="0" borderId="5" xfId="0" applyNumberFormat="1" applyFont="1" applyBorder="1"/>
    <xf numFmtId="164" fontId="15" fillId="0" borderId="22" xfId="0" applyNumberFormat="1" applyFont="1" applyBorder="1"/>
    <xf numFmtId="164" fontId="15" fillId="0" borderId="30" xfId="0" applyNumberFormat="1" applyFont="1" applyBorder="1" applyAlignment="1">
      <alignment horizontal="left"/>
    </xf>
    <xf numFmtId="164" fontId="15" fillId="0" borderId="15" xfId="0" applyNumberFormat="1" applyFont="1" applyBorder="1"/>
    <xf numFmtId="164" fontId="6" fillId="0" borderId="15" xfId="5" applyNumberFormat="1" applyFont="1" applyBorder="1"/>
    <xf numFmtId="164" fontId="6" fillId="0" borderId="15" xfId="0" applyNumberFormat="1" applyFont="1" applyBorder="1"/>
    <xf numFmtId="164" fontId="6" fillId="0" borderId="2" xfId="5" applyNumberFormat="1" applyFont="1" applyBorder="1" applyAlignment="1">
      <alignment horizontal="right"/>
    </xf>
    <xf numFmtId="164" fontId="6" fillId="5" borderId="0" xfId="0" applyNumberFormat="1" applyFont="1" applyFill="1"/>
    <xf numFmtId="164" fontId="6" fillId="5" borderId="2" xfId="5" applyNumberFormat="1" applyFont="1" applyFill="1" applyBorder="1"/>
    <xf numFmtId="164" fontId="6" fillId="0" borderId="22" xfId="0" applyNumberFormat="1" applyFont="1" applyBorder="1"/>
    <xf numFmtId="49" fontId="6" fillId="0" borderId="22" xfId="0" applyNumberFormat="1" applyFont="1" applyBorder="1"/>
    <xf numFmtId="164" fontId="6" fillId="0" borderId="22" xfId="5" applyNumberFormat="1" applyFont="1" applyBorder="1"/>
    <xf numFmtId="164" fontId="6" fillId="0" borderId="0" xfId="0" applyNumberFormat="1" applyFont="1" applyAlignment="1">
      <alignment horizontal="center"/>
    </xf>
    <xf numFmtId="164" fontId="1" fillId="0" borderId="0" xfId="5" applyNumberFormat="1" applyFont="1" applyAlignment="1">
      <alignment horizontal="right"/>
    </xf>
    <xf numFmtId="164" fontId="1" fillId="0" borderId="6" xfId="0" applyNumberFormat="1" applyFont="1" applyBorder="1" applyAlignment="1">
      <alignment horizontal="center"/>
    </xf>
    <xf numFmtId="164" fontId="1" fillId="0" borderId="10" xfId="0" applyNumberFormat="1" applyFont="1" applyBorder="1"/>
    <xf numFmtId="164" fontId="1" fillId="0" borderId="4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15" xfId="0" applyNumberFormat="1" applyFont="1" applyBorder="1"/>
    <xf numFmtId="164" fontId="1" fillId="0" borderId="29" xfId="0" applyNumberFormat="1" applyFont="1" applyBorder="1"/>
    <xf numFmtId="164" fontId="1" fillId="0" borderId="22" xfId="0" applyNumberFormat="1" applyFont="1" applyBorder="1"/>
    <xf numFmtId="164" fontId="2" fillId="0" borderId="6" xfId="0" applyNumberFormat="1" applyFont="1" applyBorder="1" applyAlignment="1">
      <alignment horizontal="left"/>
    </xf>
    <xf numFmtId="164" fontId="17" fillId="0" borderId="0" xfId="0" applyNumberFormat="1" applyFont="1"/>
    <xf numFmtId="164" fontId="17" fillId="0" borderId="0" xfId="0" applyNumberFormat="1" applyFont="1" applyAlignment="1">
      <alignment horizontal="right"/>
    </xf>
    <xf numFmtId="171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5" fillId="0" borderId="0" xfId="0" applyNumberFormat="1" applyFont="1"/>
    <xf numFmtId="164" fontId="19" fillId="0" borderId="23" xfId="0" applyNumberFormat="1" applyFont="1" applyBorder="1"/>
    <xf numFmtId="164" fontId="19" fillId="0" borderId="32" xfId="0" applyNumberFormat="1" applyFont="1" applyBorder="1"/>
    <xf numFmtId="49" fontId="19" fillId="0" borderId="24" xfId="0" applyNumberFormat="1" applyFont="1" applyBorder="1" applyAlignment="1">
      <alignment horizontal="right"/>
    </xf>
    <xf numFmtId="164" fontId="19" fillId="0" borderId="31" xfId="0" applyNumberFormat="1" applyFont="1" applyBorder="1" applyAlignment="1">
      <alignment horizontal="center"/>
    </xf>
    <xf numFmtId="164" fontId="19" fillId="0" borderId="2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19" fillId="0" borderId="18" xfId="0" applyNumberFormat="1" applyFont="1" applyBorder="1" applyAlignment="1">
      <alignment horizontal="left"/>
    </xf>
    <xf numFmtId="164" fontId="18" fillId="0" borderId="9" xfId="0" applyNumberFormat="1" applyFont="1" applyBorder="1"/>
    <xf numFmtId="164" fontId="18" fillId="0" borderId="26" xfId="5" applyNumberFormat="1" applyFont="1" applyBorder="1"/>
    <xf numFmtId="164" fontId="19" fillId="0" borderId="8" xfId="0" applyNumberFormat="1" applyFont="1" applyBorder="1" applyAlignment="1">
      <alignment horizontal="left"/>
    </xf>
    <xf numFmtId="164" fontId="18" fillId="0" borderId="10" xfId="0" applyNumberFormat="1" applyFont="1" applyBorder="1" applyAlignment="1">
      <alignment horizontal="left"/>
    </xf>
    <xf numFmtId="164" fontId="18" fillId="0" borderId="9" xfId="5" applyNumberFormat="1" applyFont="1" applyBorder="1" applyAlignment="1">
      <alignment horizontal="right"/>
    </xf>
    <xf numFmtId="164" fontId="19" fillId="0" borderId="8" xfId="0" applyNumberFormat="1" applyFont="1" applyBorder="1"/>
    <xf numFmtId="164" fontId="19" fillId="0" borderId="10" xfId="0" applyNumberFormat="1" applyFont="1" applyBorder="1"/>
    <xf numFmtId="164" fontId="18" fillId="0" borderId="6" xfId="5" applyNumberFormat="1" applyFont="1" applyBorder="1" applyAlignment="1">
      <alignment horizontal="right"/>
    </xf>
    <xf numFmtId="164" fontId="18" fillId="0" borderId="8" xfId="0" applyNumberFormat="1" applyFont="1" applyBorder="1"/>
    <xf numFmtId="164" fontId="19" fillId="0" borderId="15" xfId="5" applyNumberFormat="1" applyFont="1" applyBorder="1"/>
    <xf numFmtId="164" fontId="19" fillId="0" borderId="4" xfId="0" applyNumberFormat="1" applyFont="1" applyBorder="1"/>
    <xf numFmtId="164" fontId="20" fillId="0" borderId="2" xfId="5" applyNumberFormat="1" applyFont="1" applyBorder="1"/>
    <xf numFmtId="164" fontId="19" fillId="0" borderId="2" xfId="0" applyNumberFormat="1" applyFont="1" applyBorder="1"/>
    <xf numFmtId="164" fontId="19" fillId="0" borderId="2" xfId="5" applyNumberFormat="1" applyFont="1" applyBorder="1"/>
    <xf numFmtId="164" fontId="19" fillId="0" borderId="22" xfId="5" applyNumberFormat="1" applyFont="1" applyBorder="1"/>
    <xf numFmtId="164" fontId="19" fillId="0" borderId="3" xfId="0" applyNumberFormat="1" applyFont="1" applyBorder="1"/>
    <xf numFmtId="164" fontId="18" fillId="0" borderId="6" xfId="0" applyNumberFormat="1" applyFont="1" applyBorder="1"/>
    <xf numFmtId="164" fontId="19" fillId="0" borderId="15" xfId="0" applyNumberFormat="1" applyFont="1" applyBorder="1"/>
    <xf numFmtId="164" fontId="19" fillId="0" borderId="5" xfId="0" applyNumberFormat="1" applyFont="1" applyBorder="1"/>
    <xf numFmtId="164" fontId="19" fillId="0" borderId="3" xfId="5" applyNumberFormat="1" applyFont="1" applyBorder="1"/>
    <xf numFmtId="164" fontId="18" fillId="0" borderId="10" xfId="0" applyNumberFormat="1" applyFont="1" applyBorder="1"/>
    <xf numFmtId="164" fontId="18" fillId="0" borderId="21" xfId="0" applyNumberFormat="1" applyFont="1" applyBorder="1"/>
    <xf numFmtId="164" fontId="19" fillId="0" borderId="29" xfId="0" applyNumberFormat="1" applyFont="1" applyBorder="1"/>
    <xf numFmtId="164" fontId="19" fillId="0" borderId="1" xfId="5" applyNumberFormat="1" applyFont="1" applyBorder="1"/>
    <xf numFmtId="164" fontId="18" fillId="0" borderId="13" xfId="0" applyNumberFormat="1" applyFont="1" applyBorder="1" applyAlignment="1">
      <alignment horizontal="left"/>
    </xf>
    <xf numFmtId="164" fontId="19" fillId="0" borderId="30" xfId="0" applyNumberFormat="1" applyFont="1" applyBorder="1"/>
    <xf numFmtId="164" fontId="19" fillId="0" borderId="22" xfId="0" applyNumberFormat="1" applyFont="1" applyBorder="1"/>
    <xf numFmtId="164" fontId="19" fillId="0" borderId="0" xfId="0" applyNumberFormat="1" applyFont="1"/>
    <xf numFmtId="164" fontId="19" fillId="0" borderId="31" xfId="0" applyNumberFormat="1" applyFont="1" applyBorder="1"/>
    <xf numFmtId="164" fontId="18" fillId="0" borderId="1" xfId="0" applyNumberFormat="1" applyFont="1" applyBorder="1" applyAlignment="1">
      <alignment horizontal="left"/>
    </xf>
    <xf numFmtId="164" fontId="18" fillId="0" borderId="1" xfId="0" applyNumberFormat="1" applyFont="1" applyBorder="1"/>
    <xf numFmtId="164" fontId="18" fillId="0" borderId="2" xfId="0" applyNumberFormat="1" applyFont="1" applyBorder="1"/>
    <xf numFmtId="164" fontId="18" fillId="0" borderId="15" xfId="5" quotePrefix="1" applyNumberFormat="1" applyFont="1" applyBorder="1"/>
    <xf numFmtId="164" fontId="18" fillId="0" borderId="15" xfId="5" applyNumberFormat="1" applyFont="1" applyBorder="1"/>
    <xf numFmtId="164" fontId="18" fillId="0" borderId="15" xfId="0" applyNumberFormat="1" applyFont="1" applyBorder="1"/>
    <xf numFmtId="164" fontId="18" fillId="0" borderId="9" xfId="5" applyNumberFormat="1" applyFont="1" applyBorder="1"/>
    <xf numFmtId="164" fontId="18" fillId="0" borderId="3" xfId="0" applyNumberFormat="1" applyFont="1" applyBorder="1"/>
    <xf numFmtId="164" fontId="18" fillId="0" borderId="29" xfId="0" applyNumberFormat="1" applyFont="1" applyBorder="1" applyAlignment="1">
      <alignment horizontal="left"/>
    </xf>
    <xf numFmtId="164" fontId="18" fillId="0" borderId="4" xfId="5" quotePrefix="1" applyNumberFormat="1" applyFont="1" applyBorder="1"/>
    <xf numFmtId="164" fontId="18" fillId="0" borderId="4" xfId="5" applyNumberFormat="1" applyFont="1" applyBorder="1"/>
    <xf numFmtId="164" fontId="18" fillId="0" borderId="4" xfId="0" applyNumberFormat="1" applyFont="1" applyBorder="1"/>
    <xf numFmtId="169" fontId="18" fillId="0" borderId="3" xfId="0" applyNumberFormat="1" applyFont="1" applyBorder="1" applyAlignment="1">
      <alignment horizontal="left"/>
    </xf>
    <xf numFmtId="164" fontId="18" fillId="0" borderId="29" xfId="0" applyNumberFormat="1" applyFont="1" applyBorder="1"/>
    <xf numFmtId="164" fontId="18" fillId="0" borderId="2" xfId="5" applyNumberFormat="1" applyFont="1" applyBorder="1" applyAlignment="1">
      <alignment horizontal="right"/>
    </xf>
    <xf numFmtId="164" fontId="18" fillId="0" borderId="2" xfId="5" applyNumberFormat="1" applyFont="1" applyBorder="1"/>
    <xf numFmtId="169" fontId="18" fillId="0" borderId="22" xfId="0" applyNumberFormat="1" applyFont="1" applyBorder="1" applyAlignment="1">
      <alignment horizontal="left"/>
    </xf>
    <xf numFmtId="164" fontId="18" fillId="0" borderId="30" xfId="0" applyNumberFormat="1" applyFont="1" applyBorder="1"/>
    <xf numFmtId="164" fontId="18" fillId="0" borderId="22" xfId="5" applyNumberFormat="1" applyFont="1" applyBorder="1" applyAlignment="1">
      <alignment horizontal="right"/>
    </xf>
    <xf numFmtId="164" fontId="18" fillId="0" borderId="22" xfId="5" applyNumberFormat="1" applyFont="1" applyBorder="1"/>
    <xf numFmtId="164" fontId="18" fillId="0" borderId="0" xfId="0" applyNumberFormat="1" applyFont="1"/>
    <xf numFmtId="164" fontId="18" fillId="0" borderId="0" xfId="5" applyNumberFormat="1" applyFont="1" applyAlignment="1">
      <alignment horizontal="right"/>
    </xf>
    <xf numFmtId="164" fontId="18" fillId="0" borderId="0" xfId="5" applyNumberFormat="1" applyFont="1"/>
    <xf numFmtId="164" fontId="18" fillId="0" borderId="23" xfId="5" applyNumberFormat="1" applyFont="1" applyBorder="1"/>
    <xf numFmtId="164" fontId="18" fillId="0" borderId="0" xfId="0" applyNumberFormat="1" applyFont="1" applyAlignment="1">
      <alignment horizontal="left"/>
    </xf>
    <xf numFmtId="164" fontId="18" fillId="0" borderId="25" xfId="5" applyNumberFormat="1" applyFont="1" applyBorder="1"/>
    <xf numFmtId="164" fontId="18" fillId="0" borderId="6" xfId="0" applyNumberFormat="1" applyFont="1" applyBorder="1" applyAlignment="1">
      <alignment horizontal="left"/>
    </xf>
    <xf numFmtId="164" fontId="18" fillId="0" borderId="6" xfId="5" applyNumberFormat="1" applyFont="1" applyBorder="1"/>
    <xf numFmtId="164" fontId="21" fillId="0" borderId="0" xfId="0" applyNumberFormat="1" applyFont="1"/>
    <xf numFmtId="164" fontId="19" fillId="0" borderId="0" xfId="0" applyNumberFormat="1" applyFont="1" applyAlignment="1">
      <alignment horizontal="right"/>
    </xf>
    <xf numFmtId="171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39" fontId="1" fillId="0" borderId="0" xfId="0" applyNumberFormat="1" applyFont="1"/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12" xfId="0" applyFont="1" applyBorder="1"/>
    <xf numFmtId="39" fontId="23" fillId="0" borderId="6" xfId="5" applyNumberFormat="1" applyFont="1" applyBorder="1"/>
    <xf numFmtId="49" fontId="22" fillId="0" borderId="8" xfId="0" applyNumberFormat="1" applyFont="1" applyBorder="1"/>
    <xf numFmtId="39" fontId="22" fillId="0" borderId="15" xfId="5" applyNumberFormat="1" applyFont="1" applyBorder="1"/>
    <xf numFmtId="39" fontId="22" fillId="0" borderId="4" xfId="5" applyNumberFormat="1" applyFont="1" applyBorder="1"/>
    <xf numFmtId="39" fontId="22" fillId="0" borderId="2" xfId="5" applyNumberFormat="1" applyFont="1" applyBorder="1"/>
    <xf numFmtId="49" fontId="22" fillId="3" borderId="8" xfId="0" applyNumberFormat="1" applyFont="1" applyFill="1" applyBorder="1"/>
    <xf numFmtId="39" fontId="22" fillId="0" borderId="3" xfId="5" applyNumberFormat="1" applyFont="1" applyBorder="1"/>
    <xf numFmtId="49" fontId="23" fillId="3" borderId="8" xfId="0" applyNumberFormat="1" applyFont="1" applyFill="1" applyBorder="1"/>
    <xf numFmtId="39" fontId="24" fillId="6" borderId="6" xfId="5" applyNumberFormat="1" applyFont="1" applyFill="1" applyBorder="1"/>
    <xf numFmtId="39" fontId="22" fillId="6" borderId="6" xfId="5" applyNumberFormat="1" applyFont="1" applyFill="1" applyBorder="1"/>
    <xf numFmtId="39" fontId="24" fillId="6" borderId="5" xfId="5" applyNumberFormat="1" applyFont="1" applyFill="1" applyBorder="1"/>
    <xf numFmtId="39" fontId="22" fillId="6" borderId="5" xfId="5" applyNumberFormat="1" applyFont="1" applyFill="1" applyBorder="1"/>
    <xf numFmtId="39" fontId="22" fillId="0" borderId="5" xfId="5" applyNumberFormat="1" applyFont="1" applyBorder="1"/>
    <xf numFmtId="49" fontId="23" fillId="0" borderId="8" xfId="0" applyNumberFormat="1" applyFont="1" applyBorder="1"/>
    <xf numFmtId="39" fontId="23" fillId="2" borderId="2" xfId="5" applyNumberFormat="1" applyFont="1" applyFill="1" applyBorder="1"/>
    <xf numFmtId="39" fontId="22" fillId="2" borderId="2" xfId="5" applyNumberFormat="1" applyFont="1" applyFill="1" applyBorder="1"/>
    <xf numFmtId="165" fontId="22" fillId="0" borderId="2" xfId="5" applyFont="1" applyBorder="1"/>
    <xf numFmtId="39" fontId="23" fillId="0" borderId="5" xfId="5" applyNumberFormat="1" applyFont="1" applyBorder="1"/>
    <xf numFmtId="49" fontId="22" fillId="0" borderId="2" xfId="0" applyNumberFormat="1" applyFont="1" applyBorder="1"/>
    <xf numFmtId="39" fontId="22" fillId="0" borderId="9" xfId="5" applyNumberFormat="1" applyFont="1" applyBorder="1"/>
    <xf numFmtId="39" fontId="22" fillId="0" borderId="10" xfId="5" applyNumberFormat="1" applyFont="1" applyBorder="1"/>
    <xf numFmtId="49" fontId="23" fillId="0" borderId="13" xfId="0" applyNumberFormat="1" applyFont="1" applyBorder="1"/>
    <xf numFmtId="39" fontId="22" fillId="0" borderId="23" xfId="5" applyNumberFormat="1" applyFont="1" applyBorder="1"/>
    <xf numFmtId="39" fontId="22" fillId="0" borderId="14" xfId="5" applyNumberFormat="1" applyFont="1" applyBorder="1"/>
    <xf numFmtId="0" fontId="22" fillId="0" borderId="6" xfId="0" applyFont="1" applyBorder="1"/>
    <xf numFmtId="39" fontId="22" fillId="0" borderId="6" xfId="0" applyNumberFormat="1" applyFont="1" applyBorder="1"/>
    <xf numFmtId="39" fontId="22" fillId="0" borderId="6" xfId="5" applyNumberFormat="1" applyFont="1" applyBorder="1"/>
    <xf numFmtId="49" fontId="22" fillId="0" borderId="6" xfId="0" applyNumberFormat="1" applyFont="1" applyBorder="1"/>
    <xf numFmtId="166" fontId="22" fillId="0" borderId="6" xfId="0" applyNumberFormat="1" applyFont="1" applyBorder="1"/>
    <xf numFmtId="0" fontId="22" fillId="0" borderId="23" xfId="0" applyFont="1" applyBorder="1"/>
    <xf numFmtId="0" fontId="22" fillId="0" borderId="0" xfId="0" applyFont="1"/>
    <xf numFmtId="0" fontId="22" fillId="0" borderId="0" xfId="0" applyFont="1" applyAlignment="1">
      <alignment horizontal="right"/>
    </xf>
    <xf numFmtId="171" fontId="22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167" fontId="23" fillId="0" borderId="6" xfId="5" applyNumberFormat="1" applyFont="1" applyBorder="1" applyAlignment="1">
      <alignment horizontal="right"/>
    </xf>
    <xf numFmtId="39" fontId="22" fillId="0" borderId="4" xfId="5" quotePrefix="1" applyNumberFormat="1" applyFont="1" applyBorder="1"/>
    <xf numFmtId="167" fontId="22" fillId="0" borderId="4" xfId="5" applyNumberFormat="1" applyFont="1" applyBorder="1" applyAlignment="1">
      <alignment horizontal="right"/>
    </xf>
    <xf numFmtId="167" fontId="22" fillId="0" borderId="2" xfId="5" applyNumberFormat="1" applyFont="1" applyBorder="1" applyAlignment="1">
      <alignment horizontal="right"/>
    </xf>
    <xf numFmtId="49" fontId="22" fillId="3" borderId="21" xfId="0" applyNumberFormat="1" applyFont="1" applyFill="1" applyBorder="1"/>
    <xf numFmtId="167" fontId="22" fillId="0" borderId="3" xfId="5" applyNumberFormat="1" applyFont="1" applyBorder="1" applyAlignment="1">
      <alignment horizontal="right"/>
    </xf>
    <xf numFmtId="49" fontId="23" fillId="3" borderId="2" xfId="0" applyNumberFormat="1" applyFont="1" applyFill="1" applyBorder="1"/>
    <xf numFmtId="49" fontId="22" fillId="3" borderId="18" xfId="0" applyNumberFormat="1" applyFont="1" applyFill="1" applyBorder="1"/>
    <xf numFmtId="167" fontId="22" fillId="0" borderId="5" xfId="5" applyNumberFormat="1" applyFont="1" applyBorder="1" applyAlignment="1">
      <alignment horizontal="right"/>
    </xf>
    <xf numFmtId="39" fontId="25" fillId="0" borderId="5" xfId="5" applyNumberFormat="1" applyFont="1" applyBorder="1"/>
    <xf numFmtId="39" fontId="22" fillId="2" borderId="4" xfId="5" applyNumberFormat="1" applyFont="1" applyFill="1" applyBorder="1"/>
    <xf numFmtId="167" fontId="22" fillId="2" borderId="4" xfId="5" applyNumberFormat="1" applyFont="1" applyFill="1" applyBorder="1" applyAlignment="1">
      <alignment horizontal="right"/>
    </xf>
    <xf numFmtId="39" fontId="22" fillId="3" borderId="2" xfId="5" applyNumberFormat="1" applyFont="1" applyFill="1" applyBorder="1"/>
    <xf numFmtId="167" fontId="22" fillId="3" borderId="2" xfId="5" applyNumberFormat="1" applyFont="1" applyFill="1" applyBorder="1" applyAlignment="1">
      <alignment horizontal="right"/>
    </xf>
    <xf numFmtId="39" fontId="22" fillId="4" borderId="4" xfId="5" applyNumberFormat="1" applyFont="1" applyFill="1" applyBorder="1"/>
    <xf numFmtId="167" fontId="22" fillId="4" borderId="4" xfId="5" applyNumberFormat="1" applyFont="1" applyFill="1" applyBorder="1" applyAlignment="1">
      <alignment horizontal="right"/>
    </xf>
    <xf numFmtId="49" fontId="23" fillId="0" borderId="0" xfId="0" applyNumberFormat="1" applyFont="1"/>
    <xf numFmtId="39" fontId="23" fillId="0" borderId="0" xfId="5" applyNumberFormat="1" applyFont="1"/>
    <xf numFmtId="167" fontId="23" fillId="0" borderId="0" xfId="5" applyNumberFormat="1" applyFont="1" applyAlignment="1">
      <alignment horizontal="right"/>
    </xf>
    <xf numFmtId="167" fontId="22" fillId="0" borderId="6" xfId="5" applyNumberFormat="1" applyFont="1" applyBorder="1" applyAlignment="1">
      <alignment horizontal="right"/>
    </xf>
    <xf numFmtId="39" fontId="22" fillId="0" borderId="0" xfId="5" applyNumberFormat="1" applyFont="1"/>
    <xf numFmtId="39" fontId="22" fillId="0" borderId="0" xfId="5" applyNumberFormat="1" applyFont="1" applyAlignment="1">
      <alignment horizontal="right"/>
    </xf>
    <xf numFmtId="164" fontId="2" fillId="0" borderId="17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164" fontId="1" fillId="0" borderId="20" xfId="0" applyNumberFormat="1" applyFont="1" applyBorder="1"/>
    <xf numFmtId="164" fontId="1" fillId="0" borderId="9" xfId="0" applyNumberFormat="1" applyFont="1" applyBorder="1"/>
    <xf numFmtId="49" fontId="2" fillId="0" borderId="2" xfId="0" applyNumberFormat="1" applyFont="1" applyBorder="1"/>
    <xf numFmtId="164" fontId="2" fillId="0" borderId="26" xfId="0" applyNumberFormat="1" applyFont="1" applyBorder="1"/>
    <xf numFmtId="49" fontId="1" fillId="0" borderId="20" xfId="0" applyNumberFormat="1" applyFont="1" applyBorder="1"/>
    <xf numFmtId="49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24" xfId="0" applyNumberFormat="1" applyFont="1" applyBorder="1"/>
    <xf numFmtId="164" fontId="2" fillId="0" borderId="5" xfId="0" applyNumberFormat="1" applyFont="1" applyBorder="1"/>
    <xf numFmtId="164" fontId="2" fillId="0" borderId="3" xfId="5" applyNumberFormat="1" applyFont="1" applyBorder="1" applyAlignment="1">
      <alignment horizontal="right"/>
    </xf>
    <xf numFmtId="164" fontId="1" fillId="0" borderId="27" xfId="0" applyNumberFormat="1" applyFont="1" applyBorder="1"/>
    <xf numFmtId="164" fontId="1" fillId="0" borderId="6" xfId="5" applyNumberFormat="1" applyFont="1" applyBorder="1" applyAlignment="1">
      <alignment horizontal="right"/>
    </xf>
    <xf numFmtId="164" fontId="1" fillId="0" borderId="6" xfId="0" applyNumberFormat="1" applyFont="1" applyBorder="1"/>
    <xf numFmtId="49" fontId="1" fillId="0" borderId="4" xfId="0" applyNumberFormat="1" applyFont="1" applyBorder="1"/>
    <xf numFmtId="49" fontId="1" fillId="0" borderId="3" xfId="0" applyNumberFormat="1" applyFont="1" applyBorder="1"/>
    <xf numFmtId="49" fontId="2" fillId="0" borderId="6" xfId="0" applyNumberFormat="1" applyFont="1" applyBorder="1"/>
    <xf numFmtId="0" fontId="0" fillId="0" borderId="40" xfId="0" applyBorder="1"/>
    <xf numFmtId="49" fontId="0" fillId="0" borderId="40" xfId="0" applyNumberFormat="1" applyBorder="1"/>
    <xf numFmtId="0" fontId="0" fillId="0" borderId="5" xfId="0" applyBorder="1"/>
    <xf numFmtId="49" fontId="0" fillId="0" borderId="5" xfId="0" applyNumberFormat="1" applyBorder="1"/>
    <xf numFmtId="4" fontId="0" fillId="0" borderId="5" xfId="0" applyNumberFormat="1" applyBorder="1"/>
    <xf numFmtId="0" fontId="0" fillId="0" borderId="0" xfId="0" applyBorder="1"/>
    <xf numFmtId="164" fontId="2" fillId="0" borderId="7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5" fillId="0" borderId="23" xfId="0" applyNumberFormat="1" applyFont="1" applyBorder="1" applyAlignment="1">
      <alignment horizontal="center"/>
    </xf>
    <xf numFmtId="164" fontId="15" fillId="0" borderId="32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left"/>
    </xf>
    <xf numFmtId="164" fontId="18" fillId="0" borderId="7" xfId="0" applyNumberFormat="1" applyFont="1" applyBorder="1" applyAlignment="1">
      <alignment horizontal="center"/>
    </xf>
    <xf numFmtId="164" fontId="18" fillId="0" borderId="23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164" fontId="19" fillId="0" borderId="26" xfId="0" applyNumberFormat="1" applyFont="1" applyBorder="1" applyAlignment="1">
      <alignment horizontal="center"/>
    </xf>
    <xf numFmtId="164" fontId="19" fillId="0" borderId="34" xfId="0" applyNumberFormat="1" applyFont="1" applyBorder="1" applyAlignment="1">
      <alignment horizontal="center"/>
    </xf>
    <xf numFmtId="164" fontId="19" fillId="0" borderId="25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</cellXfs>
  <cellStyles count="6">
    <cellStyle name="Normal" xfId="0" builtinId="0"/>
    <cellStyle name="Porcentagem 2" xfId="1"/>
    <cellStyle name="Porcentagem 3" xfId="2"/>
    <cellStyle name="Separador de milhares 2" xfId="3"/>
    <cellStyle name="Separador de milhares 3" xfId="4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zoomScaleNormal="100" workbookViewId="0">
      <selection activeCell="A49" sqref="A49"/>
    </sheetView>
  </sheetViews>
  <sheetFormatPr defaultColWidth="9.140625" defaultRowHeight="12.75" x14ac:dyDescent="0.2"/>
  <cols>
    <col min="1" max="1" width="4.28515625" style="11" customWidth="1"/>
    <col min="2" max="2" width="36.7109375" style="11" customWidth="1"/>
    <col min="3" max="3" width="8.28515625" style="11" hidden="1" customWidth="1"/>
    <col min="4" max="4" width="8.5703125" style="11" hidden="1" customWidth="1"/>
    <col min="5" max="5" width="8.85546875" style="11" hidden="1" customWidth="1"/>
    <col min="6" max="6" width="8.28515625" style="11" hidden="1" customWidth="1"/>
    <col min="7" max="7" width="9" style="11" hidden="1" customWidth="1"/>
    <col min="8" max="8" width="8.7109375" style="11" hidden="1" customWidth="1"/>
    <col min="9" max="9" width="8.5703125" style="11" hidden="1" customWidth="1"/>
    <col min="10" max="11" width="8.28515625" style="11" hidden="1" customWidth="1"/>
    <col min="12" max="13" width="8.140625" style="11" hidden="1" customWidth="1"/>
    <col min="14" max="26" width="11.7109375" style="11" customWidth="1"/>
    <col min="27" max="16384" width="9.140625" style="11"/>
  </cols>
  <sheetData>
    <row r="1" spans="1:26" ht="15.75" customHeight="1" x14ac:dyDescent="0.2">
      <c r="A1" s="10"/>
      <c r="B1" s="371" t="s">
        <v>70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3"/>
    </row>
    <row r="2" spans="1:26" ht="13.5" thickBot="1" x14ac:dyDescent="0.25">
      <c r="A2" s="12"/>
      <c r="B2" s="374" t="s">
        <v>242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13"/>
      <c r="Z2" s="88" t="s">
        <v>177</v>
      </c>
    </row>
    <row r="3" spans="1:26" ht="15.75" customHeight="1" thickBot="1" x14ac:dyDescent="0.25">
      <c r="A3" s="14"/>
      <c r="B3" s="15" t="s">
        <v>79</v>
      </c>
      <c r="C3" s="16">
        <v>36526</v>
      </c>
      <c r="D3" s="16">
        <v>36557</v>
      </c>
      <c r="E3" s="16">
        <v>36586</v>
      </c>
      <c r="F3" s="16">
        <v>36617</v>
      </c>
      <c r="G3" s="16">
        <v>36647</v>
      </c>
      <c r="H3" s="16">
        <v>36678</v>
      </c>
      <c r="I3" s="16">
        <v>36708</v>
      </c>
      <c r="J3" s="16">
        <v>36739</v>
      </c>
      <c r="K3" s="16">
        <v>36770</v>
      </c>
      <c r="L3" s="16">
        <v>36800</v>
      </c>
      <c r="M3" s="16">
        <v>36831</v>
      </c>
      <c r="N3" s="17" t="s">
        <v>90</v>
      </c>
      <c r="O3" s="18" t="s">
        <v>62</v>
      </c>
      <c r="P3" s="18" t="s">
        <v>63</v>
      </c>
      <c r="Q3" s="18" t="s">
        <v>64</v>
      </c>
      <c r="R3" s="18" t="s">
        <v>65</v>
      </c>
      <c r="S3" s="18" t="s">
        <v>57</v>
      </c>
      <c r="T3" s="18" t="s">
        <v>58</v>
      </c>
      <c r="U3" s="18" t="s">
        <v>59</v>
      </c>
      <c r="V3" s="18" t="s">
        <v>60</v>
      </c>
      <c r="W3" s="18" t="s">
        <v>61</v>
      </c>
      <c r="X3" s="18" t="s">
        <v>66</v>
      </c>
      <c r="Y3" s="18" t="s">
        <v>67</v>
      </c>
      <c r="Z3" s="18" t="s">
        <v>69</v>
      </c>
    </row>
    <row r="4" spans="1:26" ht="13.5" thickBot="1" x14ac:dyDescent="0.25">
      <c r="A4" s="19">
        <v>1</v>
      </c>
      <c r="B4" s="65" t="s">
        <v>76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3.5" thickBot="1" x14ac:dyDescent="0.25">
      <c r="A5" s="23" t="s">
        <v>0</v>
      </c>
      <c r="B5" s="24" t="s">
        <v>1</v>
      </c>
      <c r="C5" s="25">
        <f t="shared" ref="C5:Z5" si="0">SUM(C6:C8)</f>
        <v>0</v>
      </c>
      <c r="D5" s="25">
        <f t="shared" si="0"/>
        <v>18077</v>
      </c>
      <c r="E5" s="25">
        <f t="shared" si="0"/>
        <v>19775</v>
      </c>
      <c r="F5" s="25">
        <f t="shared" si="0"/>
        <v>21318</v>
      </c>
      <c r="G5" s="25">
        <f t="shared" si="0"/>
        <v>21984</v>
      </c>
      <c r="H5" s="25">
        <f t="shared" si="0"/>
        <v>22313</v>
      </c>
      <c r="I5" s="25">
        <f t="shared" si="0"/>
        <v>22701</v>
      </c>
      <c r="J5" s="25">
        <f t="shared" si="0"/>
        <v>23072</v>
      </c>
      <c r="K5" s="25">
        <f t="shared" si="0"/>
        <v>23429</v>
      </c>
      <c r="L5" s="25">
        <f t="shared" si="0"/>
        <v>23742</v>
      </c>
      <c r="M5" s="25">
        <f t="shared" si="0"/>
        <v>24134</v>
      </c>
      <c r="N5" s="26">
        <v>326349</v>
      </c>
      <c r="O5" s="26">
        <f t="shared" si="0"/>
        <v>337377</v>
      </c>
      <c r="P5" s="26">
        <f t="shared" si="0"/>
        <v>336824</v>
      </c>
      <c r="Q5" s="26">
        <f t="shared" si="0"/>
        <v>337358</v>
      </c>
      <c r="R5" s="26">
        <f t="shared" si="0"/>
        <v>339361</v>
      </c>
      <c r="S5" s="26">
        <f t="shared" si="0"/>
        <v>348880</v>
      </c>
      <c r="T5" s="26">
        <f t="shared" si="0"/>
        <v>357637</v>
      </c>
      <c r="U5" s="26">
        <f t="shared" si="0"/>
        <v>358872</v>
      </c>
      <c r="V5" s="26">
        <f t="shared" si="0"/>
        <v>355743</v>
      </c>
      <c r="W5" s="26">
        <f t="shared" si="0"/>
        <v>362253</v>
      </c>
      <c r="X5" s="26">
        <f t="shared" si="0"/>
        <v>371108</v>
      </c>
      <c r="Y5" s="26">
        <f t="shared" si="0"/>
        <v>361068</v>
      </c>
      <c r="Z5" s="26">
        <f t="shared" si="0"/>
        <v>361677</v>
      </c>
    </row>
    <row r="6" spans="1:26" x14ac:dyDescent="0.2">
      <c r="A6" s="27"/>
      <c r="B6" s="28" t="s">
        <v>2</v>
      </c>
      <c r="C6" s="29"/>
      <c r="D6" s="29">
        <v>18077</v>
      </c>
      <c r="E6" s="29">
        <v>19152</v>
      </c>
      <c r="F6" s="29">
        <v>20693</v>
      </c>
      <c r="G6" s="29">
        <v>21357</v>
      </c>
      <c r="H6" s="29">
        <v>21680</v>
      </c>
      <c r="I6" s="29">
        <v>22061</v>
      </c>
      <c r="J6" s="29">
        <v>22416</v>
      </c>
      <c r="K6" s="29">
        <v>22759</v>
      </c>
      <c r="L6" s="29">
        <v>23066</v>
      </c>
      <c r="M6" s="29">
        <v>23454</v>
      </c>
      <c r="N6" s="30">
        <v>53757</v>
      </c>
      <c r="O6" s="30">
        <f>'BALANÇO PREVIDENCIAL'!O6+'BALANÇO  PGA'!O6</f>
        <v>52841</v>
      </c>
      <c r="P6" s="30">
        <f>'BALANÇO PREVIDENCIAL'!P6+'BALANÇO  PGA'!P6</f>
        <v>55973</v>
      </c>
      <c r="Q6" s="30">
        <f>'BALANÇO PREVIDENCIAL'!Q6+'BALANÇO  PGA'!Q6</f>
        <v>54705</v>
      </c>
      <c r="R6" s="30">
        <f>'BALANÇO PREVIDENCIAL'!R6+'BALANÇO  PGA'!R6</f>
        <v>52854</v>
      </c>
      <c r="S6" s="30">
        <f>'BALANÇO PREVIDENCIAL'!S6+'BALANÇO  PGA'!S6</f>
        <v>59301</v>
      </c>
      <c r="T6" s="30">
        <f>'BALANÇO PREVIDENCIAL'!T6+'BALANÇO  PGA'!T6</f>
        <v>57919</v>
      </c>
      <c r="U6" s="30">
        <f>'BALANÇO PREVIDENCIAL'!U6+'BALANÇO  PGA'!U6</f>
        <v>56032</v>
      </c>
      <c r="V6" s="30">
        <f>'BALANÇO PREVIDENCIAL'!V6+'BALANÇO  PGA'!V6</f>
        <v>59215</v>
      </c>
      <c r="W6" s="30">
        <f>'BALANÇO PREVIDENCIAL'!W6+'BALANÇO  PGA'!W6</f>
        <v>57813</v>
      </c>
      <c r="X6" s="30">
        <f>'BALANÇO PREVIDENCIAL'!X6+'BALANÇO  PGA'!X6</f>
        <v>56693</v>
      </c>
      <c r="Y6" s="30">
        <f>'BALANÇO PREVIDENCIAL'!Y6+'BALANÇO  PGA'!Y6</f>
        <v>55265</v>
      </c>
      <c r="Z6" s="30">
        <f>'BALANÇO PREVIDENCIAL'!Z6+'BALANÇO  PGA'!Z6</f>
        <v>51033</v>
      </c>
    </row>
    <row r="7" spans="1:26" x14ac:dyDescent="0.2">
      <c r="A7" s="27"/>
      <c r="B7" s="28" t="s">
        <v>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8">
        <v>272592</v>
      </c>
      <c r="O7" s="28">
        <f>'BALANÇO PREVIDENCIAL'!O7</f>
        <v>284536</v>
      </c>
      <c r="P7" s="28">
        <f>'BALANÇO PREVIDENCIAL'!P7</f>
        <v>280851</v>
      </c>
      <c r="Q7" s="28">
        <f>'BALANÇO PREVIDENCIAL'!Q7</f>
        <v>282653</v>
      </c>
      <c r="R7" s="28">
        <f>'BALANÇO PREVIDENCIAL'!R7</f>
        <v>286507</v>
      </c>
      <c r="S7" s="28">
        <f>'BALANÇO PREVIDENCIAL'!S7</f>
        <v>289579</v>
      </c>
      <c r="T7" s="28">
        <f>'BALANÇO PREVIDENCIAL'!T7</f>
        <v>299718</v>
      </c>
      <c r="U7" s="28">
        <f>'BALANÇO PREVIDENCIAL'!U7</f>
        <v>302840</v>
      </c>
      <c r="V7" s="28">
        <f>'BALANÇO PREVIDENCIAL'!V7</f>
        <v>296528</v>
      </c>
      <c r="W7" s="28">
        <f>'BALANÇO PREVIDENCIAL'!W7</f>
        <v>304440</v>
      </c>
      <c r="X7" s="28">
        <f>'BALANÇO PREVIDENCIAL'!X7</f>
        <v>314415</v>
      </c>
      <c r="Y7" s="28">
        <f>'BALANÇO PREVIDENCIAL'!Y7</f>
        <v>305803</v>
      </c>
      <c r="Z7" s="28">
        <f>'BALANÇO PREVIDENCIAL'!Z7</f>
        <v>310644</v>
      </c>
    </row>
    <row r="8" spans="1:26" x14ac:dyDescent="0.2">
      <c r="A8" s="27"/>
      <c r="B8" s="28" t="s">
        <v>144</v>
      </c>
      <c r="C8" s="29"/>
      <c r="D8" s="29"/>
      <c r="E8" s="29">
        <v>623</v>
      </c>
      <c r="F8" s="29">
        <v>625</v>
      </c>
      <c r="G8" s="29">
        <v>627</v>
      </c>
      <c r="H8" s="29">
        <v>633</v>
      </c>
      <c r="I8" s="29">
        <v>640</v>
      </c>
      <c r="J8" s="29">
        <v>656</v>
      </c>
      <c r="K8" s="29">
        <v>670</v>
      </c>
      <c r="L8" s="29">
        <v>676</v>
      </c>
      <c r="M8" s="29">
        <v>680</v>
      </c>
      <c r="N8" s="28">
        <v>0</v>
      </c>
      <c r="O8" s="28">
        <f>'BALANÇO PREVIDENCIAL'!O8</f>
        <v>0</v>
      </c>
      <c r="P8" s="28">
        <f>'BALANÇO PREVIDENCIAL'!P8</f>
        <v>0</v>
      </c>
      <c r="Q8" s="28">
        <f>'BALANÇO PREVIDENCIAL'!Q8</f>
        <v>0</v>
      </c>
      <c r="R8" s="28">
        <f>'BALANÇO PREVIDENCIAL'!R8</f>
        <v>0</v>
      </c>
      <c r="S8" s="28">
        <f>'BALANÇO PREVIDENCIAL'!S8</f>
        <v>0</v>
      </c>
      <c r="T8" s="28">
        <f>'BALANÇO PREVIDENCIAL'!T8</f>
        <v>0</v>
      </c>
      <c r="U8" s="28">
        <f>'BALANÇO PREVIDENCIAL'!U8</f>
        <v>0</v>
      </c>
      <c r="V8" s="28">
        <f>'BALANÇO PREVIDENCIAL'!V8</f>
        <v>0</v>
      </c>
      <c r="W8" s="28">
        <f>'BALANÇO PREVIDENCIAL'!W8</f>
        <v>0</v>
      </c>
      <c r="X8" s="28">
        <f>'BALANÇO PREVIDENCIAL'!X8</f>
        <v>0</v>
      </c>
      <c r="Y8" s="28">
        <f>'BALANÇO PREVIDENCIAL'!Y8</f>
        <v>0</v>
      </c>
      <c r="Z8" s="28">
        <f>'BALANÇO PREVIDENCIAL'!Z8</f>
        <v>0</v>
      </c>
    </row>
    <row r="9" spans="1:26" ht="13.5" thickBot="1" x14ac:dyDescent="0.25">
      <c r="A9" s="27"/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3.5" thickBot="1" x14ac:dyDescent="0.25">
      <c r="A10" s="32" t="s">
        <v>4</v>
      </c>
      <c r="B10" s="33" t="s">
        <v>5</v>
      </c>
      <c r="C10" s="34">
        <f t="shared" ref="C10:M10" si="1">SUM(C11:C11)</f>
        <v>0</v>
      </c>
      <c r="D10" s="34">
        <f t="shared" si="1"/>
        <v>22671</v>
      </c>
      <c r="E10" s="34">
        <f t="shared" si="1"/>
        <v>22879</v>
      </c>
      <c r="F10" s="34">
        <f t="shared" si="1"/>
        <v>20712</v>
      </c>
      <c r="G10" s="34">
        <f t="shared" si="1"/>
        <v>20217</v>
      </c>
      <c r="H10" s="34">
        <f t="shared" si="1"/>
        <v>22547</v>
      </c>
      <c r="I10" s="34">
        <f t="shared" si="1"/>
        <v>22845</v>
      </c>
      <c r="J10" s="34">
        <f t="shared" si="1"/>
        <v>24307</v>
      </c>
      <c r="K10" s="34">
        <f t="shared" si="1"/>
        <v>23417</v>
      </c>
      <c r="L10" s="34">
        <f t="shared" si="1"/>
        <v>21639</v>
      </c>
      <c r="M10" s="34">
        <f t="shared" si="1"/>
        <v>20256</v>
      </c>
      <c r="N10" s="26">
        <v>91574</v>
      </c>
      <c r="O10" s="26">
        <f t="shared" ref="O10:Z10" si="2">SUM(O11:O12)</f>
        <v>99909</v>
      </c>
      <c r="P10" s="26">
        <f t="shared" si="2"/>
        <v>98742</v>
      </c>
      <c r="Q10" s="26">
        <f t="shared" si="2"/>
        <v>97945</v>
      </c>
      <c r="R10" s="26">
        <f t="shared" si="2"/>
        <v>98814</v>
      </c>
      <c r="S10" s="26">
        <f t="shared" si="2"/>
        <v>99540</v>
      </c>
      <c r="T10" s="26">
        <f t="shared" si="2"/>
        <v>103413</v>
      </c>
      <c r="U10" s="26">
        <f t="shared" si="2"/>
        <v>102957</v>
      </c>
      <c r="V10" s="26">
        <f t="shared" si="2"/>
        <v>101743</v>
      </c>
      <c r="W10" s="26">
        <f t="shared" si="2"/>
        <v>104703</v>
      </c>
      <c r="X10" s="26">
        <f t="shared" si="2"/>
        <v>106721</v>
      </c>
      <c r="Y10" s="26">
        <f t="shared" si="2"/>
        <v>107108</v>
      </c>
      <c r="Z10" s="26">
        <f t="shared" si="2"/>
        <v>115607</v>
      </c>
    </row>
    <row r="11" spans="1:26" x14ac:dyDescent="0.2">
      <c r="A11" s="27"/>
      <c r="B11" s="28" t="s">
        <v>194</v>
      </c>
      <c r="C11" s="29"/>
      <c r="D11" s="29">
        <v>22671</v>
      </c>
      <c r="E11" s="29">
        <v>22879</v>
      </c>
      <c r="F11" s="29">
        <v>20712</v>
      </c>
      <c r="G11" s="29">
        <v>20217</v>
      </c>
      <c r="H11" s="29">
        <v>22547</v>
      </c>
      <c r="I11" s="29">
        <v>22845</v>
      </c>
      <c r="J11" s="29">
        <v>24307</v>
      </c>
      <c r="K11" s="29">
        <v>23417</v>
      </c>
      <c r="L11" s="29">
        <v>21639</v>
      </c>
      <c r="M11" s="29">
        <v>20256</v>
      </c>
      <c r="N11" s="68">
        <v>47355</v>
      </c>
      <c r="O11" s="68">
        <f>'BALANÇO PREVIDENCIAL'!O11</f>
        <v>51144</v>
      </c>
      <c r="P11" s="68">
        <f>'BALANÇO PREVIDENCIAL'!P11</f>
        <v>50718</v>
      </c>
      <c r="Q11" s="68">
        <f>'BALANÇO PREVIDENCIAL'!Q11</f>
        <v>50191</v>
      </c>
      <c r="R11" s="68">
        <f>'BALANÇO PREVIDENCIAL'!R11</f>
        <v>50227</v>
      </c>
      <c r="S11" s="68">
        <f>'BALANÇO PREVIDENCIAL'!S11</f>
        <v>50304</v>
      </c>
      <c r="T11" s="68">
        <f>'BALANÇO PREVIDENCIAL'!T11</f>
        <v>51979</v>
      </c>
      <c r="U11" s="68">
        <f>'BALANÇO PREVIDENCIAL'!U11</f>
        <v>50733</v>
      </c>
      <c r="V11" s="68">
        <f>'BALANÇO PREVIDENCIAL'!V11</f>
        <v>49453</v>
      </c>
      <c r="W11" s="68">
        <f>'BALANÇO PREVIDENCIAL'!W11</f>
        <v>51107</v>
      </c>
      <c r="X11" s="68">
        <f>'BALANÇO PREVIDENCIAL'!X11</f>
        <v>52319</v>
      </c>
      <c r="Y11" s="68">
        <f>'BALANÇO PREVIDENCIAL'!Y11</f>
        <v>52229</v>
      </c>
      <c r="Z11" s="68">
        <f>'BALANÇO PREVIDENCIAL'!Z11</f>
        <v>56351</v>
      </c>
    </row>
    <row r="12" spans="1:26" x14ac:dyDescent="0.2">
      <c r="A12" s="27"/>
      <c r="B12" s="45" t="s">
        <v>196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8">
        <v>44219</v>
      </c>
      <c r="O12" s="28">
        <f>'BALANÇO PREVIDENCIAL'!O12</f>
        <v>48765</v>
      </c>
      <c r="P12" s="28">
        <f>'BALANÇO PREVIDENCIAL'!P12</f>
        <v>48024</v>
      </c>
      <c r="Q12" s="28">
        <f>'BALANÇO PREVIDENCIAL'!Q12</f>
        <v>47754</v>
      </c>
      <c r="R12" s="28">
        <f>'BALANÇO PREVIDENCIAL'!R12</f>
        <v>48587</v>
      </c>
      <c r="S12" s="28">
        <f>'BALANÇO PREVIDENCIAL'!S12</f>
        <v>49236</v>
      </c>
      <c r="T12" s="28">
        <f>'BALANÇO PREVIDENCIAL'!T12</f>
        <v>51434</v>
      </c>
      <c r="U12" s="28">
        <f>'BALANÇO PREVIDENCIAL'!U12</f>
        <v>52224</v>
      </c>
      <c r="V12" s="28">
        <f>'BALANÇO PREVIDENCIAL'!V12</f>
        <v>52290</v>
      </c>
      <c r="W12" s="28">
        <f>'BALANÇO PREVIDENCIAL'!W12</f>
        <v>53596</v>
      </c>
      <c r="X12" s="28">
        <f>'BALANÇO PREVIDENCIAL'!X12</f>
        <v>54402</v>
      </c>
      <c r="Y12" s="28">
        <f>'BALANÇO PREVIDENCIAL'!Y12</f>
        <v>54879</v>
      </c>
      <c r="Z12" s="28">
        <f>'BALANÇO PREVIDENCIAL'!Z12</f>
        <v>59256</v>
      </c>
    </row>
    <row r="13" spans="1:26" ht="13.5" thickBot="1" x14ac:dyDescent="0.25">
      <c r="A13" s="27"/>
      <c r="B13" s="4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3.5" thickBot="1" x14ac:dyDescent="0.25">
      <c r="A14" s="32" t="s">
        <v>6</v>
      </c>
      <c r="B14" s="33" t="s">
        <v>214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60">
        <v>26891</v>
      </c>
      <c r="O14" s="60">
        <f t="shared" ref="O14:Z14" si="3">O15</f>
        <v>27438</v>
      </c>
      <c r="P14" s="60">
        <f t="shared" si="3"/>
        <v>27458</v>
      </c>
      <c r="Q14" s="60">
        <f t="shared" si="3"/>
        <v>27399</v>
      </c>
      <c r="R14" s="60">
        <f t="shared" si="3"/>
        <v>27515</v>
      </c>
      <c r="S14" s="60">
        <f t="shared" si="3"/>
        <v>27687</v>
      </c>
      <c r="T14" s="60">
        <f t="shared" si="3"/>
        <v>27995</v>
      </c>
      <c r="U14" s="60">
        <f t="shared" si="3"/>
        <v>28223</v>
      </c>
      <c r="V14" s="60">
        <f t="shared" si="3"/>
        <v>28270</v>
      </c>
      <c r="W14" s="60">
        <f t="shared" si="3"/>
        <v>28480</v>
      </c>
      <c r="X14" s="60">
        <f t="shared" si="3"/>
        <v>28850</v>
      </c>
      <c r="Y14" s="60">
        <f t="shared" si="3"/>
        <v>28685</v>
      </c>
      <c r="Z14" s="60">
        <f t="shared" si="3"/>
        <v>29202</v>
      </c>
    </row>
    <row r="15" spans="1:26" x14ac:dyDescent="0.2">
      <c r="A15" s="27"/>
      <c r="B15" s="45" t="s">
        <v>215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69">
        <v>26891</v>
      </c>
      <c r="O15" s="69">
        <f>'BALANÇO PREVIDENCIAL'!O15</f>
        <v>27438</v>
      </c>
      <c r="P15" s="69">
        <f>'BALANÇO PREVIDENCIAL'!P15</f>
        <v>27458</v>
      </c>
      <c r="Q15" s="69">
        <f>'BALANÇO PREVIDENCIAL'!Q15</f>
        <v>27399</v>
      </c>
      <c r="R15" s="69">
        <f>'BALANÇO PREVIDENCIAL'!R15</f>
        <v>27515</v>
      </c>
      <c r="S15" s="69">
        <f>'BALANÇO PREVIDENCIAL'!S15</f>
        <v>27687</v>
      </c>
      <c r="T15" s="69">
        <f>'BALANÇO PREVIDENCIAL'!T15</f>
        <v>27995</v>
      </c>
      <c r="U15" s="69">
        <f>'BALANÇO PREVIDENCIAL'!U15</f>
        <v>28223</v>
      </c>
      <c r="V15" s="69">
        <f>'BALANÇO PREVIDENCIAL'!V15</f>
        <v>28270</v>
      </c>
      <c r="W15" s="69">
        <f>'BALANÇO PREVIDENCIAL'!W15</f>
        <v>28480</v>
      </c>
      <c r="X15" s="69">
        <f>'BALANÇO PREVIDENCIAL'!X15</f>
        <v>28850</v>
      </c>
      <c r="Y15" s="69">
        <f>'BALANÇO PREVIDENCIAL'!Y15</f>
        <v>28685</v>
      </c>
      <c r="Z15" s="69">
        <f>'BALANÇO PREVIDENCIAL'!Z15</f>
        <v>29202</v>
      </c>
    </row>
    <row r="16" spans="1:26" ht="13.5" thickBot="1" x14ac:dyDescent="0.25">
      <c r="A16" s="27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3.5" thickBot="1" x14ac:dyDescent="0.25">
      <c r="A17" s="32" t="s">
        <v>9</v>
      </c>
      <c r="B17" s="33" t="s">
        <v>7</v>
      </c>
      <c r="C17" s="34">
        <f t="shared" ref="C17:M17" si="4">SUM(C18:C18)</f>
        <v>0</v>
      </c>
      <c r="D17" s="34">
        <f t="shared" si="4"/>
        <v>7743</v>
      </c>
      <c r="E17" s="34">
        <f t="shared" si="4"/>
        <v>7741</v>
      </c>
      <c r="F17" s="34">
        <f t="shared" si="4"/>
        <v>7735</v>
      </c>
      <c r="G17" s="34">
        <f t="shared" si="4"/>
        <v>7718</v>
      </c>
      <c r="H17" s="34">
        <f t="shared" si="4"/>
        <v>7623</v>
      </c>
      <c r="I17" s="34">
        <f t="shared" si="4"/>
        <v>7604</v>
      </c>
      <c r="J17" s="34">
        <f t="shared" si="4"/>
        <v>7592</v>
      </c>
      <c r="K17" s="34">
        <f t="shared" si="4"/>
        <v>7581</v>
      </c>
      <c r="L17" s="34">
        <f t="shared" si="4"/>
        <v>7546</v>
      </c>
      <c r="M17" s="34">
        <f t="shared" si="4"/>
        <v>7533</v>
      </c>
      <c r="N17" s="70">
        <v>31988</v>
      </c>
      <c r="O17" s="70">
        <f t="shared" ref="O17:Z17" si="5">O18</f>
        <v>31928</v>
      </c>
      <c r="P17" s="70">
        <f t="shared" si="5"/>
        <v>31884</v>
      </c>
      <c r="Q17" s="70">
        <f t="shared" si="5"/>
        <v>31823</v>
      </c>
      <c r="R17" s="70">
        <f t="shared" si="5"/>
        <v>31761</v>
      </c>
      <c r="S17" s="70">
        <f t="shared" si="5"/>
        <v>31699</v>
      </c>
      <c r="T17" s="70">
        <f t="shared" si="5"/>
        <v>31636</v>
      </c>
      <c r="U17" s="70">
        <f t="shared" si="5"/>
        <v>31573</v>
      </c>
      <c r="V17" s="70">
        <f t="shared" si="5"/>
        <v>31510</v>
      </c>
      <c r="W17" s="70">
        <f t="shared" si="5"/>
        <v>31448</v>
      </c>
      <c r="X17" s="70">
        <f t="shared" si="5"/>
        <v>31385</v>
      </c>
      <c r="Y17" s="70">
        <f t="shared" si="5"/>
        <v>30565</v>
      </c>
      <c r="Z17" s="70">
        <f t="shared" si="5"/>
        <v>30502</v>
      </c>
    </row>
    <row r="18" spans="1:26" x14ac:dyDescent="0.2">
      <c r="A18" s="27"/>
      <c r="B18" s="28" t="s">
        <v>8</v>
      </c>
      <c r="C18" s="29"/>
      <c r="D18" s="29">
        <v>7743</v>
      </c>
      <c r="E18" s="29">
        <v>7741</v>
      </c>
      <c r="F18" s="29">
        <v>7735</v>
      </c>
      <c r="G18" s="29">
        <v>7718</v>
      </c>
      <c r="H18" s="29">
        <v>7623</v>
      </c>
      <c r="I18" s="29">
        <v>7604</v>
      </c>
      <c r="J18" s="29">
        <v>7592</v>
      </c>
      <c r="K18" s="29">
        <v>7581</v>
      </c>
      <c r="L18" s="29">
        <v>7546</v>
      </c>
      <c r="M18" s="29">
        <v>7533</v>
      </c>
      <c r="N18" s="69">
        <v>31988</v>
      </c>
      <c r="O18" s="69">
        <f>'BALANÇO PREVIDENCIAL'!O18</f>
        <v>31928</v>
      </c>
      <c r="P18" s="69">
        <f>'BALANÇO PREVIDENCIAL'!P18</f>
        <v>31884</v>
      </c>
      <c r="Q18" s="69">
        <f>'BALANÇO PREVIDENCIAL'!Q18</f>
        <v>31823</v>
      </c>
      <c r="R18" s="69">
        <f>'BALANÇO PREVIDENCIAL'!R18</f>
        <v>31761</v>
      </c>
      <c r="S18" s="69">
        <f>'BALANÇO PREVIDENCIAL'!S18</f>
        <v>31699</v>
      </c>
      <c r="T18" s="69">
        <f>'BALANÇO PREVIDENCIAL'!T18</f>
        <v>31636</v>
      </c>
      <c r="U18" s="69">
        <f>'BALANÇO PREVIDENCIAL'!U18</f>
        <v>31573</v>
      </c>
      <c r="V18" s="69">
        <f>'BALANÇO PREVIDENCIAL'!V18</f>
        <v>31510</v>
      </c>
      <c r="W18" s="69">
        <f>'BALANÇO PREVIDENCIAL'!W18</f>
        <v>31448</v>
      </c>
      <c r="X18" s="69">
        <f>'BALANÇO PREVIDENCIAL'!X18</f>
        <v>31385</v>
      </c>
      <c r="Y18" s="69">
        <f>'BALANÇO PREVIDENCIAL'!Y18</f>
        <v>30565</v>
      </c>
      <c r="Z18" s="69">
        <f>'BALANÇO PREVIDENCIAL'!Z18</f>
        <v>30502</v>
      </c>
    </row>
    <row r="19" spans="1:26" ht="13.5" thickBot="1" x14ac:dyDescent="0.25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3.5" thickBot="1" x14ac:dyDescent="0.25">
      <c r="A20" s="32" t="s">
        <v>11</v>
      </c>
      <c r="B20" s="33" t="s">
        <v>71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6">
        <v>7410</v>
      </c>
      <c r="O20" s="26">
        <f>'BALANÇO PREVIDENCIAL'!O20</f>
        <v>7306</v>
      </c>
      <c r="P20" s="26">
        <f>'BALANÇO PREVIDENCIAL'!P20</f>
        <v>7301</v>
      </c>
      <c r="Q20" s="26">
        <f>'BALANÇO PREVIDENCIAL'!Q20</f>
        <v>7305</v>
      </c>
      <c r="R20" s="26">
        <f>'BALANÇO PREVIDENCIAL'!R20</f>
        <v>7502</v>
      </c>
      <c r="S20" s="26">
        <f>'BALANÇO PREVIDENCIAL'!S20</f>
        <v>6852</v>
      </c>
      <c r="T20" s="26">
        <f>'BALANÇO PREVIDENCIAL'!T20</f>
        <v>6863</v>
      </c>
      <c r="U20" s="26">
        <f>'BALANÇO PREVIDENCIAL'!U20</f>
        <v>6779</v>
      </c>
      <c r="V20" s="26">
        <f>'BALANÇO PREVIDENCIAL'!V20</f>
        <v>6660</v>
      </c>
      <c r="W20" s="26">
        <f>'BALANÇO PREVIDENCIAL'!W20</f>
        <v>6479</v>
      </c>
      <c r="X20" s="26">
        <f>'BALANÇO PREVIDENCIAL'!X20</f>
        <v>6405</v>
      </c>
      <c r="Y20" s="26">
        <f>'BALANÇO PREVIDENCIAL'!Y20</f>
        <v>6276</v>
      </c>
      <c r="Z20" s="26">
        <f>'BALANÇO PREVIDENCIAL'!Z20</f>
        <v>6288</v>
      </c>
    </row>
    <row r="21" spans="1:26" ht="13.5" thickBot="1" x14ac:dyDescent="0.25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thickBot="1" x14ac:dyDescent="0.25">
      <c r="A22" s="32" t="s">
        <v>74</v>
      </c>
      <c r="B22" s="33" t="s">
        <v>10</v>
      </c>
      <c r="C22" s="34">
        <f t="shared" ref="C22:M22" si="6">SUM(C23:C24)</f>
        <v>0</v>
      </c>
      <c r="D22" s="34">
        <f t="shared" si="6"/>
        <v>354</v>
      </c>
      <c r="E22" s="34">
        <f t="shared" si="6"/>
        <v>347</v>
      </c>
      <c r="F22" s="34">
        <f t="shared" si="6"/>
        <v>345</v>
      </c>
      <c r="G22" s="34">
        <f t="shared" si="6"/>
        <v>353</v>
      </c>
      <c r="H22" s="34">
        <f t="shared" si="6"/>
        <v>407</v>
      </c>
      <c r="I22" s="34">
        <f t="shared" si="6"/>
        <v>391</v>
      </c>
      <c r="J22" s="34">
        <f t="shared" si="6"/>
        <v>377</v>
      </c>
      <c r="K22" s="34">
        <f t="shared" si="6"/>
        <v>370</v>
      </c>
      <c r="L22" s="34">
        <f t="shared" si="6"/>
        <v>382</v>
      </c>
      <c r="M22" s="34">
        <f t="shared" si="6"/>
        <v>399</v>
      </c>
      <c r="N22" s="26">
        <v>369</v>
      </c>
      <c r="O22" s="26">
        <f t="shared" ref="O22:Z22" si="7">SUM(O23:O24)</f>
        <v>217</v>
      </c>
      <c r="P22" s="26">
        <f t="shared" si="7"/>
        <v>245</v>
      </c>
      <c r="Q22" s="26">
        <f t="shared" si="7"/>
        <v>279</v>
      </c>
      <c r="R22" s="26">
        <f t="shared" si="7"/>
        <v>300</v>
      </c>
      <c r="S22" s="26">
        <f t="shared" si="7"/>
        <v>339</v>
      </c>
      <c r="T22" s="26">
        <f t="shared" si="7"/>
        <v>359</v>
      </c>
      <c r="U22" s="26">
        <f t="shared" si="7"/>
        <v>384</v>
      </c>
      <c r="V22" s="26">
        <f t="shared" si="7"/>
        <v>413</v>
      </c>
      <c r="W22" s="26">
        <f t="shared" si="7"/>
        <v>439</v>
      </c>
      <c r="X22" s="26">
        <f t="shared" si="7"/>
        <v>467</v>
      </c>
      <c r="Y22" s="26">
        <f t="shared" si="7"/>
        <v>495</v>
      </c>
      <c r="Z22" s="26">
        <f t="shared" si="7"/>
        <v>364</v>
      </c>
    </row>
    <row r="23" spans="1:26" x14ac:dyDescent="0.2">
      <c r="A23" s="27"/>
      <c r="B23" s="28" t="s">
        <v>72</v>
      </c>
      <c r="C23" s="29"/>
      <c r="D23" s="29">
        <v>226</v>
      </c>
      <c r="E23" s="29">
        <v>218</v>
      </c>
      <c r="F23" s="29">
        <v>215</v>
      </c>
      <c r="G23" s="29">
        <v>221</v>
      </c>
      <c r="H23" s="29">
        <v>258</v>
      </c>
      <c r="I23" s="29">
        <v>249</v>
      </c>
      <c r="J23" s="29">
        <v>232</v>
      </c>
      <c r="K23" s="29">
        <v>225</v>
      </c>
      <c r="L23" s="29">
        <v>231</v>
      </c>
      <c r="M23" s="29">
        <v>249</v>
      </c>
      <c r="N23" s="30">
        <v>336</v>
      </c>
      <c r="O23" s="30">
        <f>'BALANÇO PREVIDENCIAL'!O23</f>
        <v>187</v>
      </c>
      <c r="P23" s="30">
        <f>'BALANÇO PREVIDENCIAL'!P23</f>
        <v>200</v>
      </c>
      <c r="Q23" s="30">
        <f>'BALANÇO PREVIDENCIAL'!Q23</f>
        <v>217</v>
      </c>
      <c r="R23" s="30">
        <f>'BALANÇO PREVIDENCIAL'!R23</f>
        <v>228</v>
      </c>
      <c r="S23" s="30">
        <f>'BALANÇO PREVIDENCIAL'!S23</f>
        <v>253</v>
      </c>
      <c r="T23" s="30">
        <f>'BALANÇO PREVIDENCIAL'!T23</f>
        <v>257</v>
      </c>
      <c r="U23" s="30">
        <f>'BALANÇO PREVIDENCIAL'!U23</f>
        <v>270</v>
      </c>
      <c r="V23" s="30">
        <f>'BALANÇO PREVIDENCIAL'!V23</f>
        <v>284</v>
      </c>
      <c r="W23" s="30">
        <f>'BALANÇO PREVIDENCIAL'!W23</f>
        <v>296</v>
      </c>
      <c r="X23" s="30">
        <f>'BALANÇO PREVIDENCIAL'!X23</f>
        <v>310</v>
      </c>
      <c r="Y23" s="30">
        <f>'BALANÇO PREVIDENCIAL'!Y23</f>
        <v>324</v>
      </c>
      <c r="Z23" s="30">
        <f>'BALANÇO PREVIDENCIAL'!Z23</f>
        <v>335</v>
      </c>
    </row>
    <row r="24" spans="1:26" x14ac:dyDescent="0.2">
      <c r="A24" s="27"/>
      <c r="B24" s="28" t="s">
        <v>73</v>
      </c>
      <c r="C24" s="29"/>
      <c r="D24" s="29">
        <v>128</v>
      </c>
      <c r="E24" s="29">
        <v>129</v>
      </c>
      <c r="F24" s="29">
        <v>130</v>
      </c>
      <c r="G24" s="29">
        <v>132</v>
      </c>
      <c r="H24" s="29">
        <v>149</v>
      </c>
      <c r="I24" s="29">
        <v>142</v>
      </c>
      <c r="J24" s="29">
        <v>145</v>
      </c>
      <c r="K24" s="29">
        <v>145</v>
      </c>
      <c r="L24" s="29">
        <v>151</v>
      </c>
      <c r="M24" s="29">
        <v>150</v>
      </c>
      <c r="N24" s="30">
        <v>33</v>
      </c>
      <c r="O24" s="30">
        <f>'BALANÇO PREVIDENCIAL'!O24</f>
        <v>30</v>
      </c>
      <c r="P24" s="30">
        <f>'BALANÇO PREVIDENCIAL'!P24</f>
        <v>45</v>
      </c>
      <c r="Q24" s="30">
        <f>'BALANÇO PREVIDENCIAL'!Q24</f>
        <v>62</v>
      </c>
      <c r="R24" s="30">
        <f>'BALANÇO PREVIDENCIAL'!R24</f>
        <v>72</v>
      </c>
      <c r="S24" s="30">
        <f>'BALANÇO PREVIDENCIAL'!S24</f>
        <v>86</v>
      </c>
      <c r="T24" s="30">
        <f>'BALANÇO PREVIDENCIAL'!T24</f>
        <v>102</v>
      </c>
      <c r="U24" s="30">
        <f>'BALANÇO PREVIDENCIAL'!U24</f>
        <v>114</v>
      </c>
      <c r="V24" s="30">
        <f>'BALANÇO PREVIDENCIAL'!V24</f>
        <v>129</v>
      </c>
      <c r="W24" s="30">
        <f>'BALANÇO PREVIDENCIAL'!W24</f>
        <v>143</v>
      </c>
      <c r="X24" s="30">
        <f>'BALANÇO PREVIDENCIAL'!X24</f>
        <v>157</v>
      </c>
      <c r="Y24" s="30">
        <f>'BALANÇO PREVIDENCIAL'!Y24</f>
        <v>171</v>
      </c>
      <c r="Z24" s="30">
        <f>'BALANÇO PREVIDENCIAL'!Z24</f>
        <v>29</v>
      </c>
    </row>
    <row r="25" spans="1:26" ht="13.5" thickBot="1" x14ac:dyDescent="0.25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3.5" thickBot="1" x14ac:dyDescent="0.25">
      <c r="A26" s="32" t="s">
        <v>213</v>
      </c>
      <c r="B26" s="33" t="s">
        <v>12</v>
      </c>
      <c r="C26" s="34">
        <f t="shared" ref="C26:M26" si="8">SUM(C27:C28)</f>
        <v>0</v>
      </c>
      <c r="D26" s="34">
        <f t="shared" si="8"/>
        <v>808</v>
      </c>
      <c r="E26" s="34">
        <f t="shared" si="8"/>
        <v>220</v>
      </c>
      <c r="F26" s="34">
        <f t="shared" si="8"/>
        <v>194</v>
      </c>
      <c r="G26" s="34">
        <f t="shared" si="8"/>
        <v>196</v>
      </c>
      <c r="H26" s="34">
        <f t="shared" si="8"/>
        <v>190</v>
      </c>
      <c r="I26" s="34">
        <f t="shared" si="8"/>
        <v>164</v>
      </c>
      <c r="J26" s="34">
        <f t="shared" si="8"/>
        <v>217</v>
      </c>
      <c r="K26" s="34">
        <f t="shared" si="8"/>
        <v>172</v>
      </c>
      <c r="L26" s="34">
        <f t="shared" si="8"/>
        <v>202</v>
      </c>
      <c r="M26" s="34">
        <f t="shared" si="8"/>
        <v>182</v>
      </c>
      <c r="N26" s="26">
        <v>373</v>
      </c>
      <c r="O26" s="26">
        <f t="shared" ref="O26:Z26" si="9">SUM(O27:O28)</f>
        <v>517</v>
      </c>
      <c r="P26" s="26">
        <f t="shared" si="9"/>
        <v>521</v>
      </c>
      <c r="Q26" s="26">
        <f t="shared" si="9"/>
        <v>439</v>
      </c>
      <c r="R26" s="26">
        <f t="shared" si="9"/>
        <v>508</v>
      </c>
      <c r="S26" s="26">
        <f t="shared" si="9"/>
        <v>311</v>
      </c>
      <c r="T26" s="26">
        <f t="shared" si="9"/>
        <v>335</v>
      </c>
      <c r="U26" s="26">
        <f t="shared" si="9"/>
        <v>336</v>
      </c>
      <c r="V26" s="26">
        <f t="shared" si="9"/>
        <v>592</v>
      </c>
      <c r="W26" s="26">
        <f t="shared" si="9"/>
        <v>394</v>
      </c>
      <c r="X26" s="26">
        <f t="shared" si="9"/>
        <v>571</v>
      </c>
      <c r="Y26" s="26">
        <f t="shared" si="9"/>
        <v>369</v>
      </c>
      <c r="Z26" s="26">
        <f t="shared" si="9"/>
        <v>498</v>
      </c>
    </row>
    <row r="27" spans="1:26" x14ac:dyDescent="0.2">
      <c r="A27" s="27"/>
      <c r="B27" s="28" t="s">
        <v>13</v>
      </c>
      <c r="C27" s="29"/>
      <c r="D27" s="29">
        <v>59</v>
      </c>
      <c r="E27" s="29">
        <v>90</v>
      </c>
      <c r="F27" s="29">
        <v>68</v>
      </c>
      <c r="G27" s="29">
        <v>73</v>
      </c>
      <c r="H27" s="29">
        <v>72</v>
      </c>
      <c r="I27" s="29">
        <v>50</v>
      </c>
      <c r="J27" s="29">
        <v>94</v>
      </c>
      <c r="K27" s="29">
        <v>54</v>
      </c>
      <c r="L27" s="29">
        <v>83</v>
      </c>
      <c r="M27" s="29">
        <v>72</v>
      </c>
      <c r="N27" s="30">
        <v>181</v>
      </c>
      <c r="O27" s="30">
        <f>'BALANÇO PREVIDENCIAL'!O27+'BALANÇO  PGA'!O9</f>
        <v>320</v>
      </c>
      <c r="P27" s="30">
        <f>'BALANÇO PREVIDENCIAL'!P27+'BALANÇO  PGA'!P9</f>
        <v>303</v>
      </c>
      <c r="Q27" s="30">
        <f>'BALANÇO PREVIDENCIAL'!Q27+'BALANÇO  PGA'!Q9</f>
        <v>215</v>
      </c>
      <c r="R27" s="30">
        <f>'BALANÇO PREVIDENCIAL'!R27+'BALANÇO  PGA'!R9</f>
        <v>306</v>
      </c>
      <c r="S27" s="30">
        <f>'BALANÇO PREVIDENCIAL'!S27+'BALANÇO  PGA'!S9</f>
        <v>107</v>
      </c>
      <c r="T27" s="30">
        <f>'BALANÇO PREVIDENCIAL'!T27+'BALANÇO  PGA'!T9</f>
        <v>123</v>
      </c>
      <c r="U27" s="30">
        <f>'BALANÇO PREVIDENCIAL'!U27+'BALANÇO  PGA'!U9</f>
        <v>125</v>
      </c>
      <c r="V27" s="30">
        <f>'BALANÇO PREVIDENCIAL'!V27+'BALANÇO  PGA'!V9</f>
        <v>372</v>
      </c>
      <c r="W27" s="30">
        <f>'BALANÇO PREVIDENCIAL'!W27+'BALANÇO  PGA'!W9</f>
        <v>191</v>
      </c>
      <c r="X27" s="30">
        <f>'BALANÇO PREVIDENCIAL'!X27+'BALANÇO  PGA'!X9</f>
        <v>346</v>
      </c>
      <c r="Y27" s="30">
        <f>'BALANÇO PREVIDENCIAL'!Y27+'BALANÇO  PGA'!Y9</f>
        <v>153</v>
      </c>
      <c r="Z27" s="30">
        <f>'BALANÇO PREVIDENCIAL'!Z27+'BALANÇO  PGA'!Z9</f>
        <v>305</v>
      </c>
    </row>
    <row r="28" spans="1:26" ht="13.5" thickBot="1" x14ac:dyDescent="0.25">
      <c r="A28" s="35"/>
      <c r="B28" s="31" t="s">
        <v>94</v>
      </c>
      <c r="C28" s="36"/>
      <c r="D28" s="36">
        <v>749</v>
      </c>
      <c r="E28" s="36">
        <v>130</v>
      </c>
      <c r="F28" s="36">
        <v>126</v>
      </c>
      <c r="G28" s="36">
        <v>123</v>
      </c>
      <c r="H28" s="36">
        <v>118</v>
      </c>
      <c r="I28" s="36">
        <v>114</v>
      </c>
      <c r="J28" s="36">
        <v>123</v>
      </c>
      <c r="K28" s="36">
        <v>118</v>
      </c>
      <c r="L28" s="36">
        <v>119</v>
      </c>
      <c r="M28" s="36">
        <v>110</v>
      </c>
      <c r="N28" s="31">
        <v>192</v>
      </c>
      <c r="O28" s="31">
        <f>'BALANÇO PREVIDENCIAL'!O28+'BALANÇO  PGA'!O10-'BALANÇO  PGA'!O19</f>
        <v>197</v>
      </c>
      <c r="P28" s="31">
        <f>'BALANÇO PREVIDENCIAL'!P28+'BALANÇO  PGA'!P10-'BALANÇO  PGA'!P19</f>
        <v>218</v>
      </c>
      <c r="Q28" s="31">
        <f>'BALANÇO PREVIDENCIAL'!Q28+'BALANÇO  PGA'!Q10-'BALANÇO  PGA'!Q19</f>
        <v>224</v>
      </c>
      <c r="R28" s="31">
        <f>'BALANÇO PREVIDENCIAL'!R28+'BALANÇO  PGA'!R10-'BALANÇO  PGA'!R19</f>
        <v>202</v>
      </c>
      <c r="S28" s="31">
        <f>'BALANÇO PREVIDENCIAL'!S28+'BALANÇO  PGA'!S10-'BALANÇO  PGA'!S19</f>
        <v>204</v>
      </c>
      <c r="T28" s="31">
        <f>'BALANÇO PREVIDENCIAL'!T28+'BALANÇO  PGA'!T10-'BALANÇO  PGA'!T19</f>
        <v>212</v>
      </c>
      <c r="U28" s="31">
        <f>'BALANÇO PREVIDENCIAL'!U28+'BALANÇO  PGA'!U10-'BALANÇO  PGA'!U19</f>
        <v>211</v>
      </c>
      <c r="V28" s="31">
        <f>'BALANÇO PREVIDENCIAL'!V28+'BALANÇO  PGA'!V10-'BALANÇO  PGA'!V19</f>
        <v>220</v>
      </c>
      <c r="W28" s="31">
        <f>'BALANÇO PREVIDENCIAL'!W28+'BALANÇO  PGA'!W10-'BALANÇO  PGA'!W19</f>
        <v>203</v>
      </c>
      <c r="X28" s="31">
        <f>'BALANÇO PREVIDENCIAL'!X28+'BALANÇO  PGA'!X10-'BALANÇO  PGA'!X19</f>
        <v>225</v>
      </c>
      <c r="Y28" s="31">
        <f>'BALANÇO PREVIDENCIAL'!Y28+'BALANÇO  PGA'!Y10-'BALANÇO  PGA'!Y19</f>
        <v>216</v>
      </c>
      <c r="Z28" s="31">
        <f>'BALANÇO PREVIDENCIAL'!Z28+'BALANÇO  PGA'!Z10-'BALANÇO  PGA'!Z19</f>
        <v>193</v>
      </c>
    </row>
    <row r="29" spans="1:26" ht="17.25" customHeight="1" thickBot="1" x14ac:dyDescent="0.25">
      <c r="A29" s="37"/>
      <c r="B29" s="146" t="s">
        <v>77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6">
        <v>484954</v>
      </c>
      <c r="O29" s="146">
        <f>'BALANÇO PREVIDENCIAL'!O29+'BALANÇO  PGA'!O24-'BALANÇO  PGA'!O19</f>
        <v>504692</v>
      </c>
      <c r="P29" s="146">
        <f>'BALANÇO PREVIDENCIAL'!P29+'BALANÇO  PGA'!P24-'BALANÇO  PGA'!P19</f>
        <v>502975</v>
      </c>
      <c r="Q29" s="146">
        <f>'BALANÇO PREVIDENCIAL'!Q29+'BALANÇO  PGA'!Q24-'BALANÇO  PGA'!Q19</f>
        <v>502548</v>
      </c>
      <c r="R29" s="146">
        <f>'BALANÇO PREVIDENCIAL'!R29+'BALANÇO  PGA'!R24-'BALANÇO  PGA'!R19</f>
        <v>505761</v>
      </c>
      <c r="S29" s="146">
        <f>'BALANÇO PREVIDENCIAL'!S29+'BALANÇO  PGA'!S24-'BALANÇO  PGA'!S19</f>
        <v>515308</v>
      </c>
      <c r="T29" s="146">
        <f>'BALANÇO PREVIDENCIAL'!T29+'BALANÇO  PGA'!T24-'BALANÇO  PGA'!T19</f>
        <v>528238</v>
      </c>
      <c r="U29" s="146">
        <f>'BALANÇO PREVIDENCIAL'!U29+'BALANÇO  PGA'!U24-'BALANÇO  PGA'!U19</f>
        <v>529124</v>
      </c>
      <c r="V29" s="146">
        <f>'BALANÇO PREVIDENCIAL'!V29+'BALANÇO  PGA'!V24-'BALANÇO  PGA'!V19</f>
        <v>524931</v>
      </c>
      <c r="W29" s="146">
        <f>'BALANÇO PREVIDENCIAL'!W29+'BALANÇO  PGA'!W24-'BALANÇO  PGA'!W19</f>
        <v>534196</v>
      </c>
      <c r="X29" s="146">
        <f>'BALANÇO PREVIDENCIAL'!X29+'BALANÇO  PGA'!X24-'BALANÇO  PGA'!X19</f>
        <v>545507</v>
      </c>
      <c r="Y29" s="146">
        <f>'BALANÇO PREVIDENCIAL'!Y29+'BALANÇO  PGA'!Y24-'BALANÇO  PGA'!Y19</f>
        <v>534566</v>
      </c>
      <c r="Z29" s="146">
        <f>'BALANÇO PREVIDENCIAL'!Z29+'BALANÇO  PGA'!Z24-'BALANÇO  PGA'!Z19</f>
        <v>544138</v>
      </c>
    </row>
    <row r="30" spans="1:26" ht="17.25" customHeight="1" thickBot="1" x14ac:dyDescent="0.25">
      <c r="A30" s="150"/>
      <c r="B30" s="151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3"/>
      <c r="O30" s="151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3"/>
    </row>
    <row r="31" spans="1:26" ht="13.5" thickBot="1" x14ac:dyDescent="0.25">
      <c r="B31" s="39"/>
      <c r="N31" s="41"/>
      <c r="O31" s="39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1"/>
    </row>
    <row r="32" spans="1:26" ht="16.5" customHeight="1" thickBot="1" x14ac:dyDescent="0.25">
      <c r="A32" s="42">
        <v>2</v>
      </c>
      <c r="B32" s="65" t="s">
        <v>14</v>
      </c>
      <c r="C32" s="43" t="e">
        <f>+C33+#REF!+C37+C39+C45</f>
        <v>#REF!</v>
      </c>
      <c r="D32" s="43" t="e">
        <f>+D33+#REF!+D37+D39+D45</f>
        <v>#REF!</v>
      </c>
      <c r="E32" s="43" t="e">
        <f>+E33+#REF!+E37+E39+E45</f>
        <v>#REF!</v>
      </c>
      <c r="F32" s="43" t="e">
        <f>+F33+#REF!+F37+F39+F45</f>
        <v>#REF!</v>
      </c>
      <c r="G32" s="43" t="e">
        <f>+G33+#REF!+G37+G39+G45</f>
        <v>#REF!</v>
      </c>
      <c r="H32" s="43" t="e">
        <f>+H33+#REF!+H37+H39+H45</f>
        <v>#REF!</v>
      </c>
      <c r="I32" s="43" t="e">
        <f>+I33+#REF!+I37+I39+I45</f>
        <v>#REF!</v>
      </c>
      <c r="J32" s="43" t="e">
        <f>+J33+#REF!+J37+J39+J45</f>
        <v>#REF!</v>
      </c>
      <c r="K32" s="43" t="e">
        <f>+K33+#REF!+K37+K39+K45</f>
        <v>#REF!</v>
      </c>
      <c r="L32" s="43" t="e">
        <f>+L33+#REF!+L37+L39+L45</f>
        <v>#REF!</v>
      </c>
      <c r="M32" s="43" t="e">
        <f>+M33+#REF!+M37+M39+M45</f>
        <v>#REF!</v>
      </c>
      <c r="N32" s="18" t="s">
        <v>69</v>
      </c>
      <c r="O32" s="18" t="s">
        <v>62</v>
      </c>
      <c r="P32" s="18" t="s">
        <v>63</v>
      </c>
      <c r="Q32" s="18" t="s">
        <v>64</v>
      </c>
      <c r="R32" s="18" t="s">
        <v>65</v>
      </c>
      <c r="S32" s="18" t="s">
        <v>57</v>
      </c>
      <c r="T32" s="18" t="s">
        <v>58</v>
      </c>
      <c r="U32" s="18" t="s">
        <v>59</v>
      </c>
      <c r="V32" s="18" t="s">
        <v>60</v>
      </c>
      <c r="W32" s="18" t="s">
        <v>61</v>
      </c>
      <c r="X32" s="18" t="s">
        <v>66</v>
      </c>
      <c r="Y32" s="18" t="s">
        <v>67</v>
      </c>
      <c r="Z32" s="18" t="s">
        <v>69</v>
      </c>
    </row>
    <row r="33" spans="1:26" ht="13.5" thickBot="1" x14ac:dyDescent="0.25">
      <c r="A33" s="23" t="s">
        <v>15</v>
      </c>
      <c r="B33" s="24" t="s">
        <v>131</v>
      </c>
      <c r="C33" s="25">
        <f t="shared" ref="C33:M33" si="10">SUM(C34:C35)</f>
        <v>0</v>
      </c>
      <c r="D33" s="25">
        <f t="shared" si="10"/>
        <v>125451</v>
      </c>
      <c r="E33" s="25">
        <f t="shared" si="10"/>
        <v>126025</v>
      </c>
      <c r="F33" s="25">
        <f t="shared" si="10"/>
        <v>125754</v>
      </c>
      <c r="G33" s="25">
        <f t="shared" si="10"/>
        <v>126199</v>
      </c>
      <c r="H33" s="25">
        <f t="shared" si="10"/>
        <v>126369</v>
      </c>
      <c r="I33" s="25">
        <f t="shared" si="10"/>
        <v>126547</v>
      </c>
      <c r="J33" s="25">
        <f t="shared" si="10"/>
        <v>128482</v>
      </c>
      <c r="K33" s="25">
        <f t="shared" si="10"/>
        <v>130231</v>
      </c>
      <c r="L33" s="25">
        <f t="shared" si="10"/>
        <v>130877</v>
      </c>
      <c r="M33" s="25">
        <f t="shared" si="10"/>
        <v>130977</v>
      </c>
      <c r="N33" s="26">
        <v>401486</v>
      </c>
      <c r="O33" s="26">
        <f t="shared" ref="O33:Z33" si="11">SUM(O34:O35)</f>
        <v>401230</v>
      </c>
      <c r="P33" s="26">
        <f t="shared" si="11"/>
        <v>400222</v>
      </c>
      <c r="Q33" s="26">
        <f t="shared" si="11"/>
        <v>401199</v>
      </c>
      <c r="R33" s="26">
        <f t="shared" si="11"/>
        <v>403427</v>
      </c>
      <c r="S33" s="26">
        <f t="shared" si="11"/>
        <v>405022</v>
      </c>
      <c r="T33" s="26">
        <f t="shared" si="11"/>
        <v>404714</v>
      </c>
      <c r="U33" s="26">
        <f t="shared" si="11"/>
        <v>403865</v>
      </c>
      <c r="V33" s="26">
        <f t="shared" si="11"/>
        <v>403745</v>
      </c>
      <c r="W33" s="26">
        <f t="shared" si="11"/>
        <v>402920</v>
      </c>
      <c r="X33" s="26">
        <f t="shared" si="11"/>
        <v>401415</v>
      </c>
      <c r="Y33" s="26">
        <f t="shared" si="11"/>
        <v>400602</v>
      </c>
      <c r="Z33" s="26">
        <f t="shared" si="11"/>
        <v>424011</v>
      </c>
    </row>
    <row r="34" spans="1:26" x14ac:dyDescent="0.2">
      <c r="A34" s="27"/>
      <c r="B34" s="28" t="s">
        <v>16</v>
      </c>
      <c r="C34" s="29"/>
      <c r="D34" s="29">
        <v>104106</v>
      </c>
      <c r="E34" s="29">
        <v>104371</v>
      </c>
      <c r="F34" s="29">
        <v>103922</v>
      </c>
      <c r="G34" s="29">
        <v>104025</v>
      </c>
      <c r="H34" s="29">
        <v>103881</v>
      </c>
      <c r="I34" s="29">
        <v>103756</v>
      </c>
      <c r="J34" s="29">
        <v>105623</v>
      </c>
      <c r="K34" s="29">
        <v>107093</v>
      </c>
      <c r="L34" s="29">
        <v>107535</v>
      </c>
      <c r="M34" s="29">
        <v>108096</v>
      </c>
      <c r="N34" s="30">
        <v>376315</v>
      </c>
      <c r="O34" s="30">
        <f>'BALANÇO PREVIDENCIAL'!O33</f>
        <v>375914</v>
      </c>
      <c r="P34" s="30">
        <f>'BALANÇO PREVIDENCIAL'!P33</f>
        <v>374747</v>
      </c>
      <c r="Q34" s="30">
        <f>'BALANÇO PREVIDENCIAL'!Q33</f>
        <v>375504</v>
      </c>
      <c r="R34" s="30">
        <f>'BALANÇO PREVIDENCIAL'!R33</f>
        <v>379012</v>
      </c>
      <c r="S34" s="30">
        <f>'BALANÇO PREVIDENCIAL'!S33</f>
        <v>380420</v>
      </c>
      <c r="T34" s="30">
        <f>'BALANÇO PREVIDENCIAL'!T33</f>
        <v>379988</v>
      </c>
      <c r="U34" s="30">
        <f>'BALANÇO PREVIDENCIAL'!U33</f>
        <v>379081</v>
      </c>
      <c r="V34" s="30">
        <f>'BALANÇO PREVIDENCIAL'!V33</f>
        <v>378878</v>
      </c>
      <c r="W34" s="30">
        <f>'BALANÇO PREVIDENCIAL'!W33</f>
        <v>377967</v>
      </c>
      <c r="X34" s="30">
        <f>'BALANÇO PREVIDENCIAL'!X33</f>
        <v>376433</v>
      </c>
      <c r="Y34" s="30">
        <f>'BALANÇO PREVIDENCIAL'!Y33</f>
        <v>375555</v>
      </c>
      <c r="Z34" s="30">
        <f>'BALANÇO PREVIDENCIAL'!Z33</f>
        <v>397609</v>
      </c>
    </row>
    <row r="35" spans="1:26" x14ac:dyDescent="0.2">
      <c r="A35" s="27"/>
      <c r="B35" s="28" t="s">
        <v>17</v>
      </c>
      <c r="C35" s="29"/>
      <c r="D35" s="29">
        <v>21345</v>
      </c>
      <c r="E35" s="29">
        <v>21654</v>
      </c>
      <c r="F35" s="29">
        <v>21832</v>
      </c>
      <c r="G35" s="29">
        <v>22174</v>
      </c>
      <c r="H35" s="29">
        <v>22488</v>
      </c>
      <c r="I35" s="29">
        <v>22791</v>
      </c>
      <c r="J35" s="29">
        <v>22859</v>
      </c>
      <c r="K35" s="29">
        <v>23138</v>
      </c>
      <c r="L35" s="29">
        <v>23342</v>
      </c>
      <c r="M35" s="29">
        <v>22881</v>
      </c>
      <c r="N35" s="28">
        <v>25171</v>
      </c>
      <c r="O35" s="28">
        <f>'BALANÇO PREVIDENCIAL'!O34</f>
        <v>25316</v>
      </c>
      <c r="P35" s="28">
        <f>'BALANÇO PREVIDENCIAL'!P34</f>
        <v>25475</v>
      </c>
      <c r="Q35" s="28">
        <f>'BALANÇO PREVIDENCIAL'!Q34</f>
        <v>25695</v>
      </c>
      <c r="R35" s="28">
        <f>'BALANÇO PREVIDENCIAL'!R34</f>
        <v>24415</v>
      </c>
      <c r="S35" s="28">
        <f>'BALANÇO PREVIDENCIAL'!S34</f>
        <v>24602</v>
      </c>
      <c r="T35" s="28">
        <f>'BALANÇO PREVIDENCIAL'!T34</f>
        <v>24726</v>
      </c>
      <c r="U35" s="28">
        <f>'BALANÇO PREVIDENCIAL'!U34</f>
        <v>24784</v>
      </c>
      <c r="V35" s="28">
        <f>'BALANÇO PREVIDENCIAL'!V34</f>
        <v>24867</v>
      </c>
      <c r="W35" s="28">
        <f>'BALANÇO PREVIDENCIAL'!W34</f>
        <v>24953</v>
      </c>
      <c r="X35" s="28">
        <f>'BALANÇO PREVIDENCIAL'!X34</f>
        <v>24982</v>
      </c>
      <c r="Y35" s="28">
        <f>'BALANÇO PREVIDENCIAL'!Y34</f>
        <v>25047</v>
      </c>
      <c r="Z35" s="28">
        <f>'BALANÇO PREVIDENCIAL'!Z34</f>
        <v>26402</v>
      </c>
    </row>
    <row r="36" spans="1:26" ht="13.5" thickBot="1" x14ac:dyDescent="0.25">
      <c r="A36" s="27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3.5" thickBot="1" x14ac:dyDescent="0.25">
      <c r="A37" s="32" t="s">
        <v>18</v>
      </c>
      <c r="B37" s="33" t="s">
        <v>240</v>
      </c>
      <c r="C37" s="34"/>
      <c r="D37" s="34">
        <v>2111</v>
      </c>
      <c r="E37" s="34">
        <v>2123</v>
      </c>
      <c r="F37" s="34">
        <v>2135</v>
      </c>
      <c r="G37" s="34">
        <v>2146</v>
      </c>
      <c r="H37" s="34">
        <v>5473</v>
      </c>
      <c r="I37" s="34">
        <v>5515</v>
      </c>
      <c r="J37" s="34">
        <v>5618</v>
      </c>
      <c r="K37" s="34">
        <v>5713</v>
      </c>
      <c r="L37" s="34">
        <v>5765</v>
      </c>
      <c r="M37" s="34">
        <v>5802</v>
      </c>
      <c r="N37" s="44">
        <v>11060</v>
      </c>
      <c r="O37" s="44">
        <f>'BALANÇO PREVIDENCIAL'!O36</f>
        <v>11143</v>
      </c>
      <c r="P37" s="44">
        <f>'BALANÇO PREVIDENCIAL'!P36</f>
        <v>11299</v>
      </c>
      <c r="Q37" s="44">
        <f>'BALANÇO PREVIDENCIAL'!Q36</f>
        <v>11460</v>
      </c>
      <c r="R37" s="44">
        <f>'BALANÇO PREVIDENCIAL'!R36</f>
        <v>11689</v>
      </c>
      <c r="S37" s="44">
        <f>'BALANÇO PREVIDENCIAL'!S36</f>
        <v>11394</v>
      </c>
      <c r="T37" s="44">
        <f>'BALANÇO PREVIDENCIAL'!T36</f>
        <v>11415</v>
      </c>
      <c r="U37" s="44">
        <f>'BALANÇO PREVIDENCIAL'!U36</f>
        <v>11496</v>
      </c>
      <c r="V37" s="44">
        <f>'BALANÇO PREVIDENCIAL'!V36</f>
        <v>11497</v>
      </c>
      <c r="W37" s="44">
        <f>'BALANÇO PREVIDENCIAL'!W36</f>
        <v>11547</v>
      </c>
      <c r="X37" s="44">
        <f>'BALANÇO PREVIDENCIAL'!X36</f>
        <v>11590</v>
      </c>
      <c r="Y37" s="44">
        <f>'BALANÇO PREVIDENCIAL'!Y36</f>
        <v>11640</v>
      </c>
      <c r="Z37" s="44">
        <f>'BALANÇO PREVIDENCIAL'!Z36</f>
        <v>11801</v>
      </c>
    </row>
    <row r="38" spans="1:26" ht="13.5" thickBot="1" x14ac:dyDescent="0.25">
      <c r="A38" s="27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3.5" thickBot="1" x14ac:dyDescent="0.25">
      <c r="A39" s="32" t="s">
        <v>20</v>
      </c>
      <c r="B39" s="33" t="s">
        <v>21</v>
      </c>
      <c r="C39" s="34"/>
      <c r="D39" s="34">
        <v>177</v>
      </c>
      <c r="E39" s="34">
        <v>234</v>
      </c>
      <c r="F39" s="34">
        <v>311</v>
      </c>
      <c r="G39" s="34">
        <v>369</v>
      </c>
      <c r="H39" s="34">
        <v>420</v>
      </c>
      <c r="I39" s="34">
        <v>493</v>
      </c>
      <c r="J39" s="34">
        <v>562</v>
      </c>
      <c r="K39" s="34">
        <v>624</v>
      </c>
      <c r="L39" s="34">
        <v>700</v>
      </c>
      <c r="M39" s="34">
        <v>752</v>
      </c>
      <c r="N39" s="26">
        <v>369</v>
      </c>
      <c r="O39" s="26">
        <f t="shared" ref="O39:Z39" si="12">O40</f>
        <v>524</v>
      </c>
      <c r="P39" s="26">
        <f t="shared" si="12"/>
        <v>722</v>
      </c>
      <c r="Q39" s="26">
        <f t="shared" si="12"/>
        <v>927</v>
      </c>
      <c r="R39" s="26">
        <f t="shared" si="12"/>
        <v>1158</v>
      </c>
      <c r="S39" s="26">
        <f t="shared" si="12"/>
        <v>1398</v>
      </c>
      <c r="T39" s="26">
        <f t="shared" si="12"/>
        <v>1628</v>
      </c>
      <c r="U39" s="26">
        <f t="shared" si="12"/>
        <v>1835</v>
      </c>
      <c r="V39" s="26">
        <f t="shared" si="12"/>
        <v>2045</v>
      </c>
      <c r="W39" s="26">
        <f t="shared" si="12"/>
        <v>2287</v>
      </c>
      <c r="X39" s="26">
        <f t="shared" si="12"/>
        <v>2536</v>
      </c>
      <c r="Y39" s="26">
        <f t="shared" si="12"/>
        <v>2765</v>
      </c>
      <c r="Z39" s="26">
        <f t="shared" si="12"/>
        <v>414</v>
      </c>
    </row>
    <row r="40" spans="1:26" x14ac:dyDescent="0.2">
      <c r="A40" s="32"/>
      <c r="B40" s="45" t="s">
        <v>75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>
        <v>369</v>
      </c>
      <c r="O40" s="47">
        <f>'BALANÇO PREVIDENCIAL'!O39+'BALANÇO  PGA'!O22</f>
        <v>524</v>
      </c>
      <c r="P40" s="47">
        <f>'BALANÇO PREVIDENCIAL'!P39+'BALANÇO  PGA'!P22</f>
        <v>722</v>
      </c>
      <c r="Q40" s="47">
        <f>'BALANÇO PREVIDENCIAL'!Q39+'BALANÇO  PGA'!Q22</f>
        <v>927</v>
      </c>
      <c r="R40" s="47">
        <f>'BALANÇO PREVIDENCIAL'!R39+'BALANÇO  PGA'!R22</f>
        <v>1158</v>
      </c>
      <c r="S40" s="47">
        <f>'BALANÇO PREVIDENCIAL'!S39+'BALANÇO  PGA'!S22</f>
        <v>1398</v>
      </c>
      <c r="T40" s="47">
        <f>'BALANÇO PREVIDENCIAL'!T39+'BALANÇO  PGA'!T22</f>
        <v>1628</v>
      </c>
      <c r="U40" s="47">
        <f>'BALANÇO PREVIDENCIAL'!U39+'BALANÇO  PGA'!U22</f>
        <v>1835</v>
      </c>
      <c r="V40" s="47">
        <f>'BALANÇO PREVIDENCIAL'!V39+'BALANÇO  PGA'!V22</f>
        <v>2045</v>
      </c>
      <c r="W40" s="47">
        <f>'BALANÇO PREVIDENCIAL'!W39+'BALANÇO  PGA'!W22</f>
        <v>2287</v>
      </c>
      <c r="X40" s="47">
        <f>'BALANÇO PREVIDENCIAL'!X39+'BALANÇO  PGA'!X22</f>
        <v>2536</v>
      </c>
      <c r="Y40" s="47">
        <f>'BALANÇO PREVIDENCIAL'!Y39+'BALANÇO  PGA'!Y22</f>
        <v>2765</v>
      </c>
      <c r="Z40" s="47">
        <f>'BALANÇO PREVIDENCIAL'!Z39+'BALANÇO  PGA'!Z22</f>
        <v>414</v>
      </c>
    </row>
    <row r="41" spans="1:26" ht="13.5" thickBot="1" x14ac:dyDescent="0.25">
      <c r="A41" s="32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3.5" thickBot="1" x14ac:dyDescent="0.25">
      <c r="A42" s="32" t="s">
        <v>22</v>
      </c>
      <c r="B42" s="33" t="s">
        <v>200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26">
        <v>69</v>
      </c>
      <c r="O42" s="26">
        <f>'BALANÇO PREVIDENCIAL'!O41</f>
        <v>69</v>
      </c>
      <c r="P42" s="26">
        <f>'BALANÇO PREVIDENCIAL'!P41</f>
        <v>69</v>
      </c>
      <c r="Q42" s="26">
        <f>'BALANÇO PREVIDENCIAL'!Q41</f>
        <v>69</v>
      </c>
      <c r="R42" s="26">
        <f>'BALANÇO PREVIDENCIAL'!R41</f>
        <v>48</v>
      </c>
      <c r="S42" s="26">
        <f>'BALANÇO PREVIDENCIAL'!S41</f>
        <v>48</v>
      </c>
      <c r="T42" s="26">
        <f>'BALANÇO PREVIDENCIAL'!T41</f>
        <v>48</v>
      </c>
      <c r="U42" s="26">
        <f>'BALANÇO PREVIDENCIAL'!U41</f>
        <v>48</v>
      </c>
      <c r="V42" s="26">
        <f>'BALANÇO PREVIDENCIAL'!V41</f>
        <v>48</v>
      </c>
      <c r="W42" s="26">
        <f>'BALANÇO PREVIDENCIAL'!W41</f>
        <v>48</v>
      </c>
      <c r="X42" s="26">
        <f>'BALANÇO PREVIDENCIAL'!X41</f>
        <v>48</v>
      </c>
      <c r="Y42" s="26">
        <f>'BALANÇO PREVIDENCIAL'!Y41</f>
        <v>48</v>
      </c>
      <c r="Z42" s="26">
        <f>'BALANÇO PREVIDENCIAL'!Z41</f>
        <v>48</v>
      </c>
    </row>
    <row r="43" spans="1:26" x14ac:dyDescent="0.2">
      <c r="A43" s="3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3.5" thickBot="1" x14ac:dyDescent="0.25">
      <c r="A44" s="27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1"/>
      <c r="O44" s="31"/>
      <c r="P44" s="31" t="s">
        <v>195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3.5" thickBot="1" x14ac:dyDescent="0.25">
      <c r="A45" s="48" t="s">
        <v>201</v>
      </c>
      <c r="B45" s="49" t="s">
        <v>23</v>
      </c>
      <c r="C45" s="34"/>
      <c r="D45" s="34">
        <v>-62468</v>
      </c>
      <c r="E45" s="34">
        <v>-62784</v>
      </c>
      <c r="F45" s="34">
        <v>-65115</v>
      </c>
      <c r="G45" s="34">
        <v>-65882</v>
      </c>
      <c r="H45" s="34">
        <v>-66657</v>
      </c>
      <c r="I45" s="34">
        <v>-66614</v>
      </c>
      <c r="J45" s="34">
        <v>-66902</v>
      </c>
      <c r="K45" s="34">
        <v>-69987</v>
      </c>
      <c r="L45" s="34">
        <v>-72718</v>
      </c>
      <c r="M45" s="34">
        <v>-74549</v>
      </c>
      <c r="N45" s="50">
        <v>71970</v>
      </c>
      <c r="O45" s="50">
        <f>'BALANÇO PREVIDENCIAL'!O43</f>
        <v>91726</v>
      </c>
      <c r="P45" s="50">
        <f>'BALANÇO PREVIDENCIAL'!P43</f>
        <v>90663</v>
      </c>
      <c r="Q45" s="50">
        <f>'BALANÇO PREVIDENCIAL'!Q43</f>
        <v>88893</v>
      </c>
      <c r="R45" s="50">
        <f>'BALANÇO PREVIDENCIAL'!R43</f>
        <v>89439</v>
      </c>
      <c r="S45" s="50">
        <f>'BALANÇO PREVIDENCIAL'!S43</f>
        <v>97446</v>
      </c>
      <c r="T45" s="50">
        <f>'BALANÇO PREVIDENCIAL'!T43</f>
        <v>110433</v>
      </c>
      <c r="U45" s="50">
        <f>'BALANÇO PREVIDENCIAL'!U43</f>
        <v>111880</v>
      </c>
      <c r="V45" s="50">
        <f>'BALANÇO PREVIDENCIAL'!V43</f>
        <v>107596</v>
      </c>
      <c r="W45" s="50">
        <f>'BALANÇO PREVIDENCIAL'!W43</f>
        <v>117394</v>
      </c>
      <c r="X45" s="50">
        <f>'BALANÇO PREVIDENCIAL'!X43</f>
        <v>129918</v>
      </c>
      <c r="Y45" s="50">
        <f>'BALANÇO PREVIDENCIAL'!Y43</f>
        <v>119511</v>
      </c>
      <c r="Z45" s="50">
        <f>'BALANÇO PREVIDENCIAL'!Z43</f>
        <v>107864</v>
      </c>
    </row>
    <row r="46" spans="1:26" ht="19.5" customHeight="1" thickBot="1" x14ac:dyDescent="0.25">
      <c r="A46" s="37"/>
      <c r="B46" s="146" t="s">
        <v>78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8">
        <v>484954</v>
      </c>
      <c r="O46" s="148">
        <f>'BALANÇO PREVIDENCIAL'!O44+'BALANÇO  PGA'!O24-'BALANÇO  PGA'!O19</f>
        <v>504692</v>
      </c>
      <c r="P46" s="148">
        <f>'BALANÇO PREVIDENCIAL'!P44+'BALANÇO  PGA'!P24-'BALANÇO  PGA'!P19</f>
        <v>502975</v>
      </c>
      <c r="Q46" s="148">
        <f>'BALANÇO PREVIDENCIAL'!Q44+'BALANÇO  PGA'!Q24-'BALANÇO  PGA'!Q19</f>
        <v>502548</v>
      </c>
      <c r="R46" s="148">
        <f>'BALANÇO PREVIDENCIAL'!R44+'BALANÇO  PGA'!R24-'BALANÇO  PGA'!R19</f>
        <v>505761</v>
      </c>
      <c r="S46" s="148">
        <f>'BALANÇO PREVIDENCIAL'!S44+'BALANÇO  PGA'!S24-'BALANÇO  PGA'!S19</f>
        <v>515308</v>
      </c>
      <c r="T46" s="148">
        <f>'BALANÇO PREVIDENCIAL'!T44+'BALANÇO  PGA'!T24-'BALANÇO  PGA'!T19</f>
        <v>528238</v>
      </c>
      <c r="U46" s="148">
        <f>'BALANÇO PREVIDENCIAL'!U44+'BALANÇO  PGA'!U24-'BALANÇO  PGA'!U19</f>
        <v>529124</v>
      </c>
      <c r="V46" s="148">
        <f>'BALANÇO PREVIDENCIAL'!V44+'BALANÇO  PGA'!V24-'BALANÇO  PGA'!V19</f>
        <v>524931</v>
      </c>
      <c r="W46" s="148">
        <f>'BALANÇO PREVIDENCIAL'!W44+'BALANÇO  PGA'!W24-'BALANÇO  PGA'!W19</f>
        <v>534196</v>
      </c>
      <c r="X46" s="148">
        <f>'BALANÇO PREVIDENCIAL'!X44+'BALANÇO  PGA'!X24-'BALANÇO  PGA'!X19</f>
        <v>545507</v>
      </c>
      <c r="Y46" s="148">
        <f>'BALANÇO PREVIDENCIAL'!Y44+'BALANÇO  PGA'!Y24-'BALANÇO  PGA'!Y19</f>
        <v>534566</v>
      </c>
      <c r="Z46" s="148">
        <f>'BALANÇO PREVIDENCIAL'!Z44+'BALANÇO  PGA'!Z24-'BALANÇO  PGA'!Z19</f>
        <v>544138</v>
      </c>
    </row>
    <row r="47" spans="1:26" x14ac:dyDescent="0.2">
      <c r="A47" s="53"/>
      <c r="B47" s="53"/>
      <c r="O47" s="53"/>
    </row>
    <row r="48" spans="1:26" x14ac:dyDescent="0.2">
      <c r="B48" s="53"/>
      <c r="O48" s="53"/>
      <c r="T48" s="90" t="s">
        <v>237</v>
      </c>
      <c r="U48" s="97">
        <v>43847</v>
      </c>
      <c r="W48" s="90" t="s">
        <v>199</v>
      </c>
      <c r="X48" s="97">
        <f ca="1">TODAY()</f>
        <v>43957</v>
      </c>
      <c r="Y48" s="90" t="s">
        <v>220</v>
      </c>
      <c r="Z48" s="87" t="s">
        <v>226</v>
      </c>
    </row>
  </sheetData>
  <mergeCells count="2">
    <mergeCell ref="B1:Z1"/>
    <mergeCell ref="B2:X2"/>
  </mergeCells>
  <printOptions horizontalCentered="1" verticalCentered="1"/>
  <pageMargins left="0.19685039370078741" right="0.31496062992125984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M19" workbookViewId="0">
      <selection activeCell="Z32" sqref="Z32"/>
    </sheetView>
  </sheetViews>
  <sheetFormatPr defaultColWidth="9.140625" defaultRowHeight="15.95" customHeight="1" x14ac:dyDescent="0.2"/>
  <cols>
    <col min="1" max="1" width="3.28515625" style="11" customWidth="1"/>
    <col min="2" max="2" width="43.28515625" style="11" customWidth="1"/>
    <col min="3" max="3" width="8.28515625" style="11" hidden="1" customWidth="1"/>
    <col min="4" max="4" width="8.5703125" style="11" hidden="1" customWidth="1"/>
    <col min="5" max="5" width="8.85546875" style="11" hidden="1" customWidth="1"/>
    <col min="6" max="6" width="8.28515625" style="11" hidden="1" customWidth="1"/>
    <col min="7" max="7" width="9" style="11" hidden="1" customWidth="1"/>
    <col min="8" max="8" width="8.7109375" style="11" hidden="1" customWidth="1"/>
    <col min="9" max="9" width="8.5703125" style="11" hidden="1" customWidth="1"/>
    <col min="10" max="11" width="8.28515625" style="11" hidden="1" customWidth="1"/>
    <col min="12" max="12" width="8.140625" style="11" hidden="1" customWidth="1"/>
    <col min="13" max="26" width="11.7109375" style="11" customWidth="1"/>
    <col min="27" max="16384" width="9.140625" style="11"/>
  </cols>
  <sheetData>
    <row r="1" spans="1:26" ht="15.95" customHeight="1" x14ac:dyDescent="0.2">
      <c r="A1" s="10"/>
      <c r="B1" s="371" t="s">
        <v>70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3"/>
    </row>
    <row r="2" spans="1:26" ht="15.95" customHeight="1" thickBot="1" x14ac:dyDescent="0.25">
      <c r="A2" s="12"/>
      <c r="B2" s="400" t="s">
        <v>247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54" t="s">
        <v>107</v>
      </c>
    </row>
    <row r="3" spans="1:26" ht="15.95" customHeight="1" thickBot="1" x14ac:dyDescent="0.25">
      <c r="A3" s="14"/>
      <c r="B3" s="202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8" t="s">
        <v>90</v>
      </c>
      <c r="N3" s="202" t="s">
        <v>62</v>
      </c>
      <c r="O3" s="202" t="s">
        <v>63</v>
      </c>
      <c r="P3" s="202" t="s">
        <v>64</v>
      </c>
      <c r="Q3" s="202" t="s">
        <v>65</v>
      </c>
      <c r="R3" s="202" t="s">
        <v>57</v>
      </c>
      <c r="S3" s="202" t="s">
        <v>58</v>
      </c>
      <c r="T3" s="202" t="s">
        <v>59</v>
      </c>
      <c r="U3" s="202" t="s">
        <v>60</v>
      </c>
      <c r="V3" s="202" t="s">
        <v>61</v>
      </c>
      <c r="W3" s="202" t="s">
        <v>66</v>
      </c>
      <c r="X3" s="202" t="s">
        <v>67</v>
      </c>
      <c r="Y3" s="202" t="s">
        <v>69</v>
      </c>
      <c r="Z3" s="202" t="s">
        <v>24</v>
      </c>
    </row>
    <row r="4" spans="1:26" ht="15.95" customHeight="1" thickBot="1" x14ac:dyDescent="0.25">
      <c r="A4" s="23">
        <v>1</v>
      </c>
      <c r="B4" s="210" t="s">
        <v>150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26">
        <v>4552983</v>
      </c>
      <c r="N4" s="26">
        <f>SUM(N5:N12)</f>
        <v>379481</v>
      </c>
      <c r="O4" s="26">
        <f t="shared" ref="O4:Z4" si="0">SUM(O5:O12)</f>
        <v>375711</v>
      </c>
      <c r="P4" s="26">
        <f t="shared" si="0"/>
        <v>382278</v>
      </c>
      <c r="Q4" s="26">
        <f t="shared" si="0"/>
        <v>380107</v>
      </c>
      <c r="R4" s="26">
        <f t="shared" si="0"/>
        <v>399889</v>
      </c>
      <c r="S4" s="26">
        <f t="shared" si="0"/>
        <v>375422</v>
      </c>
      <c r="T4" s="26">
        <f t="shared" si="0"/>
        <v>376748</v>
      </c>
      <c r="U4" s="26">
        <f t="shared" si="0"/>
        <v>374934</v>
      </c>
      <c r="V4" s="26">
        <f t="shared" si="0"/>
        <v>371061</v>
      </c>
      <c r="W4" s="26">
        <f t="shared" si="0"/>
        <v>370324</v>
      </c>
      <c r="X4" s="26">
        <f t="shared" si="0"/>
        <v>372106</v>
      </c>
      <c r="Y4" s="26">
        <f t="shared" si="0"/>
        <v>368627</v>
      </c>
      <c r="Z4" s="26">
        <f t="shared" si="0"/>
        <v>4526688</v>
      </c>
    </row>
    <row r="5" spans="1:26" ht="15.95" customHeight="1" x14ac:dyDescent="0.2">
      <c r="A5" s="27"/>
      <c r="B5" s="362" t="s">
        <v>148</v>
      </c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50">
        <v>2248001</v>
      </c>
      <c r="N5" s="204">
        <f>RECEITAS!D7+RECEITAS!D8</f>
        <v>172389</v>
      </c>
      <c r="O5" s="204">
        <f>RECEITAS!E7+RECEITAS!E8</f>
        <v>171781</v>
      </c>
      <c r="P5" s="204">
        <f>RECEITAS!F7+RECEITAS!F8</f>
        <v>173440</v>
      </c>
      <c r="Q5" s="204">
        <f>RECEITAS!G7+RECEITAS!G8</f>
        <v>171006</v>
      </c>
      <c r="R5" s="204">
        <f>RECEITAS!H7+RECEITAS!H8</f>
        <v>180483</v>
      </c>
      <c r="S5" s="204">
        <f>RECEITAS!I7+RECEITAS!I8</f>
        <v>170367</v>
      </c>
      <c r="T5" s="204">
        <f>RECEITAS!J7+RECEITAS!J8</f>
        <v>169400</v>
      </c>
      <c r="U5" s="204">
        <f>RECEITAS!K7+RECEITAS!K8</f>
        <v>169158</v>
      </c>
      <c r="V5" s="204">
        <f>RECEITAS!L7+RECEITAS!L8</f>
        <v>166699</v>
      </c>
      <c r="W5" s="204">
        <f>RECEITAS!M7+RECEITAS!M8</f>
        <v>166733</v>
      </c>
      <c r="X5" s="204">
        <f>RECEITAS!N7+RECEITAS!N8</f>
        <v>167095</v>
      </c>
      <c r="Y5" s="204">
        <f>RECEITAS!O7+RECEITAS!O8</f>
        <v>334995</v>
      </c>
      <c r="Z5" s="350">
        <f>SUM(N5:Y5)</f>
        <v>2213546</v>
      </c>
    </row>
    <row r="6" spans="1:26" ht="15.95" customHeight="1" x14ac:dyDescent="0.2">
      <c r="A6" s="27"/>
      <c r="B6" s="100" t="s">
        <v>164</v>
      </c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203">
        <v>15925</v>
      </c>
      <c r="N6" s="205">
        <f>RECEITAS!D9</f>
        <v>1330</v>
      </c>
      <c r="O6" s="205">
        <f>RECEITAS!E9</f>
        <v>1247</v>
      </c>
      <c r="P6" s="205">
        <f>RECEITAS!F9</f>
        <v>1476</v>
      </c>
      <c r="Q6" s="205">
        <f>RECEITAS!G9</f>
        <v>1306</v>
      </c>
      <c r="R6" s="205">
        <f>RECEITAS!H9</f>
        <v>1313</v>
      </c>
      <c r="S6" s="205">
        <f>RECEITAS!I9</f>
        <v>1305</v>
      </c>
      <c r="T6" s="205">
        <f>RECEITAS!J9</f>
        <v>1449</v>
      </c>
      <c r="U6" s="205">
        <f>RECEITAS!K9</f>
        <v>1354</v>
      </c>
      <c r="V6" s="205">
        <f>RECEITAS!L9</f>
        <v>1282</v>
      </c>
      <c r="W6" s="205">
        <f>RECEITAS!M9</f>
        <v>1327</v>
      </c>
      <c r="X6" s="205">
        <f>RECEITAS!N9</f>
        <v>2332</v>
      </c>
      <c r="Y6" s="205">
        <f>RECEITAS!O9</f>
        <v>2215</v>
      </c>
      <c r="Z6" s="203">
        <f t="shared" ref="Z6:Z44" si="1">SUM(N6:Y6)</f>
        <v>17936</v>
      </c>
    </row>
    <row r="7" spans="1:26" ht="15.95" customHeight="1" x14ac:dyDescent="0.2">
      <c r="A7" s="27"/>
      <c r="B7" s="100" t="s">
        <v>168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203">
        <v>263252</v>
      </c>
      <c r="N7" s="205">
        <f>RECEITAS!D12</f>
        <v>15209</v>
      </c>
      <c r="O7" s="205">
        <f>RECEITAS!E12</f>
        <v>16606</v>
      </c>
      <c r="P7" s="205">
        <f>RECEITAS!F12</f>
        <v>18524</v>
      </c>
      <c r="Q7" s="205">
        <f>RECEITAS!G12</f>
        <v>14605</v>
      </c>
      <c r="R7" s="205">
        <f>RECEITAS!H12</f>
        <v>13653</v>
      </c>
      <c r="S7" s="205">
        <f>RECEITAS!I12</f>
        <v>14877</v>
      </c>
      <c r="T7" s="205">
        <f>RECEITAS!J12</f>
        <v>14123</v>
      </c>
      <c r="U7" s="205">
        <f>RECEITAS!K12</f>
        <v>13739</v>
      </c>
      <c r="V7" s="205">
        <f>RECEITAS!L12</f>
        <v>13962</v>
      </c>
      <c r="W7" s="205">
        <f>RECEITAS!M12</f>
        <v>13923</v>
      </c>
      <c r="X7" s="205">
        <f>RECEITAS!N12</f>
        <v>14223</v>
      </c>
      <c r="Y7" s="205">
        <f>RECEITAS!O12</f>
        <v>28492</v>
      </c>
      <c r="Z7" s="203">
        <f t="shared" si="1"/>
        <v>191936</v>
      </c>
    </row>
    <row r="8" spans="1:26" ht="15.95" customHeight="1" x14ac:dyDescent="0.2">
      <c r="A8" s="27"/>
      <c r="B8" s="100" t="s">
        <v>165</v>
      </c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203">
        <v>14034</v>
      </c>
      <c r="N8" s="205">
        <f>RECEITAS!D13</f>
        <v>1176</v>
      </c>
      <c r="O8" s="205">
        <f>RECEITAS!E13</f>
        <v>1119</v>
      </c>
      <c r="P8" s="205">
        <f>RECEITAS!F13</f>
        <v>1348</v>
      </c>
      <c r="Q8" s="205">
        <f>RECEITAS!G13</f>
        <v>1179</v>
      </c>
      <c r="R8" s="205">
        <f>RECEITAS!H13</f>
        <v>1078</v>
      </c>
      <c r="S8" s="205">
        <f>RECEITAS!I13</f>
        <v>1151</v>
      </c>
      <c r="T8" s="205">
        <f>RECEITAS!J13</f>
        <v>1295</v>
      </c>
      <c r="U8" s="205">
        <f>RECEITAS!K13</f>
        <v>1199</v>
      </c>
      <c r="V8" s="205">
        <f>RECEITAS!L13</f>
        <v>1128</v>
      </c>
      <c r="W8" s="205">
        <f>RECEITAS!M13</f>
        <v>1173</v>
      </c>
      <c r="X8" s="205">
        <f>RECEITAS!N13</f>
        <v>1166</v>
      </c>
      <c r="Y8" s="205">
        <f>RECEITAS!O13</f>
        <v>2215</v>
      </c>
      <c r="Z8" s="203">
        <f t="shared" si="1"/>
        <v>15227</v>
      </c>
    </row>
    <row r="9" spans="1:26" ht="15.95" customHeight="1" x14ac:dyDescent="0.2">
      <c r="A9" s="32"/>
      <c r="B9" s="100" t="s">
        <v>166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203">
        <v>1986690</v>
      </c>
      <c r="N9" s="205">
        <f>RECEITAS!D14+RECEITAS!D15</f>
        <v>157335</v>
      </c>
      <c r="O9" s="205">
        <f>RECEITAS!E14+RECEITAS!E15</f>
        <v>155303</v>
      </c>
      <c r="P9" s="205">
        <f>RECEITAS!F14+RECEITAS!F15</f>
        <v>155044</v>
      </c>
      <c r="Q9" s="205">
        <f>RECEITAS!G14+RECEITAS!G15</f>
        <v>156529</v>
      </c>
      <c r="R9" s="205">
        <f>RECEITAS!H14+RECEITAS!H15</f>
        <v>167065</v>
      </c>
      <c r="S9" s="205">
        <f>RECEITAS!I14+RECEITAS!I15</f>
        <v>155644</v>
      </c>
      <c r="T9" s="205">
        <f>RECEITAS!J14+RECEITAS!J15</f>
        <v>155432</v>
      </c>
      <c r="U9" s="205">
        <f>RECEITAS!K14+RECEITAS!K15</f>
        <v>155573</v>
      </c>
      <c r="V9" s="205">
        <f>RECEITAS!L14+RECEITAS!L15</f>
        <v>152891</v>
      </c>
      <c r="W9" s="205">
        <f>RECEITAS!M14+RECEITAS!M15</f>
        <v>152965</v>
      </c>
      <c r="X9" s="205">
        <f>RECEITAS!N14+RECEITAS!N15</f>
        <v>153026</v>
      </c>
      <c r="Y9" s="205">
        <f>RECEITAS!O14+RECEITAS!O15</f>
        <v>306812</v>
      </c>
      <c r="Z9" s="203">
        <f t="shared" si="1"/>
        <v>2023619</v>
      </c>
    </row>
    <row r="10" spans="1:26" ht="15.95" customHeight="1" x14ac:dyDescent="0.2">
      <c r="A10" s="27"/>
      <c r="B10" s="100" t="s">
        <v>167</v>
      </c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203">
        <v>23472</v>
      </c>
      <c r="N10" s="205">
        <f>RECEITAS!D16</f>
        <v>3177</v>
      </c>
      <c r="O10" s="205">
        <f>RECEITAS!E16</f>
        <v>893</v>
      </c>
      <c r="P10" s="205">
        <f>RECEITAS!F16</f>
        <v>3380</v>
      </c>
      <c r="Q10" s="205">
        <f>RECEITAS!G16</f>
        <v>6752</v>
      </c>
      <c r="R10" s="205">
        <f>RECEITAS!H16</f>
        <v>6075</v>
      </c>
      <c r="S10" s="205">
        <f>RECEITAS!I16</f>
        <v>3487</v>
      </c>
      <c r="T10" s="205">
        <f>RECEITAS!J16</f>
        <v>6664</v>
      </c>
      <c r="U10" s="205">
        <f>RECEITAS!K16</f>
        <v>5576</v>
      </c>
      <c r="V10" s="205">
        <f>RECEITAS!L16</f>
        <v>6969</v>
      </c>
      <c r="W10" s="205">
        <f>RECEITAS!M16</f>
        <v>6272</v>
      </c>
      <c r="X10" s="205">
        <f>RECEITAS!N16</f>
        <v>6272</v>
      </c>
      <c r="Y10" s="205">
        <f>RECEITAS!O16</f>
        <v>7212</v>
      </c>
      <c r="Z10" s="203">
        <f t="shared" si="1"/>
        <v>62729</v>
      </c>
    </row>
    <row r="11" spans="1:26" ht="15.95" customHeight="1" x14ac:dyDescent="0.2">
      <c r="A11" s="27"/>
      <c r="B11" s="100" t="s">
        <v>169</v>
      </c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206">
        <v>1609</v>
      </c>
      <c r="N11" s="206">
        <f>RECEITAS!D17+RECEITAS!D20</f>
        <v>121</v>
      </c>
      <c r="O11" s="206">
        <f>RECEITAS!E17+RECEITAS!E20</f>
        <v>122</v>
      </c>
      <c r="P11" s="206">
        <f>RECEITAS!F17+RECEITAS!F20</f>
        <v>140</v>
      </c>
      <c r="Q11" s="206">
        <f>RECEITAS!G17+RECEITAS!G20</f>
        <v>218</v>
      </c>
      <c r="R11" s="206">
        <f>RECEITAS!H17+RECEITAS!H20</f>
        <v>122</v>
      </c>
      <c r="S11" s="206">
        <f>RECEITAS!I17+RECEITAS!I20</f>
        <v>184</v>
      </c>
      <c r="T11" s="206">
        <f>RECEITAS!J17+RECEITAS!J20</f>
        <v>138</v>
      </c>
      <c r="U11" s="206">
        <f>RECEITAS!K17+RECEITAS!K20</f>
        <v>130</v>
      </c>
      <c r="V11" s="206">
        <f>RECEITAS!L17+RECEITAS!L20</f>
        <v>130</v>
      </c>
      <c r="W11" s="206">
        <f>RECEITAS!M17+RECEITAS!M20</f>
        <v>130</v>
      </c>
      <c r="X11" s="206">
        <f>RECEITAS!N17+RECEITAS!N20</f>
        <v>130</v>
      </c>
      <c r="Y11" s="206">
        <f>RECEITAS!O17+RECEITAS!O20</f>
        <v>130</v>
      </c>
      <c r="Z11" s="206">
        <f>RECEITAS!P17+RECEITAS!P20</f>
        <v>1695</v>
      </c>
    </row>
    <row r="12" spans="1:26" ht="15.95" customHeight="1" x14ac:dyDescent="0.2">
      <c r="A12" s="27"/>
      <c r="B12" s="100" t="s">
        <v>170</v>
      </c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206">
        <v>0</v>
      </c>
      <c r="N12" s="206">
        <f>RECEITAS!D10+RECEITAS!D19+RECEITAS!D18</f>
        <v>28744</v>
      </c>
      <c r="O12" s="206">
        <f>RECEITAS!E10+RECEITAS!E19+RECEITAS!E18</f>
        <v>28640</v>
      </c>
      <c r="P12" s="206">
        <f>RECEITAS!F10+RECEITAS!F19+RECEITAS!F18</f>
        <v>28926</v>
      </c>
      <c r="Q12" s="206">
        <f>RECEITAS!G10+RECEITAS!G19+RECEITAS!G18</f>
        <v>28512</v>
      </c>
      <c r="R12" s="206">
        <f>RECEITAS!H10+RECEITAS!H19+RECEITAS!H18</f>
        <v>30100</v>
      </c>
      <c r="S12" s="206">
        <f>RECEITAS!I10+RECEITAS!I19+RECEITAS!I18</f>
        <v>28407</v>
      </c>
      <c r="T12" s="206">
        <f>RECEITAS!J10+RECEITAS!J19+RECEITAS!J18</f>
        <v>28247</v>
      </c>
      <c r="U12" s="206">
        <f>RECEITAS!K10+RECEITAS!K19+RECEITAS!K18</f>
        <v>28205</v>
      </c>
      <c r="V12" s="206">
        <f>RECEITAS!L10+RECEITAS!L19+RECEITAS!L18</f>
        <v>28000</v>
      </c>
      <c r="W12" s="206">
        <f>RECEITAS!M10+RECEITAS!M19+RECEITAS!M18</f>
        <v>27801</v>
      </c>
      <c r="X12" s="206">
        <f>RECEITAS!N10+RECEITAS!N19+RECEITAS!N18</f>
        <v>27862</v>
      </c>
      <c r="Y12" s="206">
        <f>RECEITAS!O10+RECEITAS!O19+RECEITAS!O18</f>
        <v>-313444</v>
      </c>
      <c r="Z12" s="206">
        <f>RECEITAS!P10+RECEITAS!P19+RECEITAS!P18</f>
        <v>0</v>
      </c>
    </row>
    <row r="13" spans="1:26" ht="15.95" customHeight="1" thickBot="1" x14ac:dyDescent="0.25">
      <c r="A13" s="27"/>
      <c r="B13" s="363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208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8"/>
    </row>
    <row r="14" spans="1:26" ht="15.95" customHeight="1" thickBot="1" x14ac:dyDescent="0.25">
      <c r="A14" s="32">
        <v>2</v>
      </c>
      <c r="B14" s="364" t="s">
        <v>149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26">
        <v>34547285</v>
      </c>
      <c r="N14" s="26">
        <f>SUM(N15:N20)</f>
        <v>2925744</v>
      </c>
      <c r="O14" s="26">
        <f t="shared" ref="O14:Z14" si="2">SUM(O15:O20)</f>
        <v>2816712</v>
      </c>
      <c r="P14" s="26">
        <f t="shared" si="2"/>
        <v>2895644</v>
      </c>
      <c r="Q14" s="26">
        <f t="shared" si="2"/>
        <v>2852090</v>
      </c>
      <c r="R14" s="26">
        <f t="shared" si="2"/>
        <v>3035069</v>
      </c>
      <c r="S14" s="26">
        <f t="shared" si="2"/>
        <v>3037077</v>
      </c>
      <c r="T14" s="26">
        <f t="shared" si="2"/>
        <v>2978279</v>
      </c>
      <c r="U14" s="26">
        <f t="shared" si="2"/>
        <v>3005196</v>
      </c>
      <c r="V14" s="26">
        <f t="shared" si="2"/>
        <v>3282079</v>
      </c>
      <c r="W14" s="26">
        <f t="shared" si="2"/>
        <v>2972497</v>
      </c>
      <c r="X14" s="26">
        <f t="shared" si="2"/>
        <v>2973395</v>
      </c>
      <c r="Y14" s="26">
        <f t="shared" si="2"/>
        <v>2963561</v>
      </c>
      <c r="Z14" s="26">
        <f t="shared" si="2"/>
        <v>35737343</v>
      </c>
    </row>
    <row r="15" spans="1:26" ht="15.95" customHeight="1" x14ac:dyDescent="0.2">
      <c r="A15" s="27"/>
      <c r="B15" s="362" t="s">
        <v>151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50">
        <v>26489244</v>
      </c>
      <c r="N15" s="204">
        <f>DESPESAS!D7+DESPESAS!D8+DESPESAS!D9+DESPESAS!D10</f>
        <v>2097795</v>
      </c>
      <c r="O15" s="204">
        <f>DESPESAS!E7+DESPESAS!E8+DESPESAS!E9+DESPESAS!E10</f>
        <v>2070709</v>
      </c>
      <c r="P15" s="204">
        <f>DESPESAS!F7+DESPESAS!F8+DESPESAS!F9+DESPESAS!F10</f>
        <v>2067257</v>
      </c>
      <c r="Q15" s="204">
        <f>DESPESAS!G7+DESPESAS!G8+DESPESAS!G9+DESPESAS!G10</f>
        <v>2087050</v>
      </c>
      <c r="R15" s="204">
        <f>DESPESAS!H7+DESPESAS!H8+DESPESAS!H9+DESPESAS!H10</f>
        <v>2227529</v>
      </c>
      <c r="S15" s="204">
        <f>DESPESAS!I7+DESPESAS!I8+DESPESAS!I9+DESPESAS!I10</f>
        <v>2075249</v>
      </c>
      <c r="T15" s="204">
        <f>DESPESAS!J7+DESPESAS!J8+DESPESAS!J9+DESPESAS!J10</f>
        <v>2072428</v>
      </c>
      <c r="U15" s="204">
        <f>DESPESAS!K7+DESPESAS!K8+DESPESAS!K9+DESPESAS!K10</f>
        <v>2074310</v>
      </c>
      <c r="V15" s="204">
        <f>DESPESAS!L7+DESPESAS!L8+DESPESAS!L9+DESPESAS!L10</f>
        <v>2038544</v>
      </c>
      <c r="W15" s="204">
        <f>DESPESAS!M7+DESPESAS!M8+DESPESAS!M9+DESPESAS!M10</f>
        <v>2039523</v>
      </c>
      <c r="X15" s="204">
        <f>DESPESAS!N7+DESPESAS!N8+DESPESAS!N9+DESPESAS!N10</f>
        <v>2040344</v>
      </c>
      <c r="Y15" s="204">
        <f>DESPESAS!O7+DESPESAS!O8+DESPESAS!O9+DESPESAS!O10</f>
        <v>4089815</v>
      </c>
      <c r="Z15" s="350">
        <f t="shared" si="1"/>
        <v>26980553</v>
      </c>
    </row>
    <row r="16" spans="1:26" ht="15.95" customHeight="1" x14ac:dyDescent="0.2">
      <c r="A16" s="27"/>
      <c r="B16" s="100" t="s">
        <v>152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203">
        <v>6944719</v>
      </c>
      <c r="N16" s="205">
        <f>DESPESAS!D13</f>
        <v>547930</v>
      </c>
      <c r="O16" s="205">
        <f>DESPESAS!E13</f>
        <v>529333</v>
      </c>
      <c r="P16" s="205">
        <f>DESPESAS!F13</f>
        <v>547100</v>
      </c>
      <c r="Q16" s="205">
        <f>DESPESAS!G13</f>
        <v>545648</v>
      </c>
      <c r="R16" s="205">
        <f>DESPESAS!H13</f>
        <v>540561</v>
      </c>
      <c r="S16" s="205">
        <f>DESPESAS!I13</f>
        <v>593073</v>
      </c>
      <c r="T16" s="205">
        <f>DESPESAS!J13</f>
        <v>582856</v>
      </c>
      <c r="U16" s="205">
        <f>DESPESAS!K13</f>
        <v>564534</v>
      </c>
      <c r="V16" s="205">
        <f>DESPESAS!L13</f>
        <v>638184</v>
      </c>
      <c r="W16" s="205">
        <f>DESPESAS!M13</f>
        <v>576167</v>
      </c>
      <c r="X16" s="205">
        <f>DESPESAS!N13</f>
        <v>572948</v>
      </c>
      <c r="Y16" s="205">
        <f>DESPESAS!O13</f>
        <v>1155156</v>
      </c>
      <c r="Z16" s="203">
        <f t="shared" si="1"/>
        <v>7393490</v>
      </c>
    </row>
    <row r="17" spans="1:26" ht="15.95" customHeight="1" x14ac:dyDescent="0.2">
      <c r="A17" s="32"/>
      <c r="B17" s="100" t="s">
        <v>163</v>
      </c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203">
        <v>1113322</v>
      </c>
      <c r="N17" s="205">
        <f>DESPESAS!D16</f>
        <v>59542</v>
      </c>
      <c r="O17" s="205">
        <f>DESPESAS!E16</f>
        <v>0</v>
      </c>
      <c r="P17" s="205">
        <f>DESPESAS!F16</f>
        <v>63424</v>
      </c>
      <c r="Q17" s="205">
        <f>DESPESAS!G16</f>
        <v>0</v>
      </c>
      <c r="R17" s="205">
        <f>DESPESAS!H16</f>
        <v>36305</v>
      </c>
      <c r="S17" s="205">
        <f>DESPESAS!I16</f>
        <v>146395</v>
      </c>
      <c r="T17" s="205">
        <f>DESPESAS!J16</f>
        <v>101713</v>
      </c>
      <c r="U17" s="205">
        <f>DESPESAS!K16</f>
        <v>146449</v>
      </c>
      <c r="V17" s="205">
        <f>DESPESAS!L16</f>
        <v>382290</v>
      </c>
      <c r="W17" s="205">
        <f>DESPESAS!M16</f>
        <v>87845</v>
      </c>
      <c r="X17" s="205">
        <f>DESPESAS!N16</f>
        <v>142328</v>
      </c>
      <c r="Y17" s="205">
        <f>DESPESAS!O16</f>
        <v>146021</v>
      </c>
      <c r="Z17" s="203">
        <f t="shared" si="1"/>
        <v>1312312</v>
      </c>
    </row>
    <row r="18" spans="1:26" ht="15.95" customHeight="1" x14ac:dyDescent="0.2">
      <c r="A18" s="32"/>
      <c r="B18" s="100" t="s">
        <v>153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203">
        <v>0</v>
      </c>
      <c r="N18" s="205">
        <f>DESPESAS!D17</f>
        <v>0</v>
      </c>
      <c r="O18" s="205">
        <f>DESPESAS!E17</f>
        <v>0</v>
      </c>
      <c r="P18" s="205">
        <f>DESPESAS!F17</f>
        <v>0</v>
      </c>
      <c r="Q18" s="205">
        <f>DESPESAS!G17</f>
        <v>0</v>
      </c>
      <c r="R18" s="205">
        <f>DESPESAS!H17</f>
        <v>0</v>
      </c>
      <c r="S18" s="205">
        <f>DESPESAS!I17</f>
        <v>0</v>
      </c>
      <c r="T18" s="205">
        <f>DESPESAS!J17</f>
        <v>0</v>
      </c>
      <c r="U18" s="205">
        <f>DESPESAS!K17</f>
        <v>0</v>
      </c>
      <c r="V18" s="205">
        <f>DESPESAS!L17</f>
        <v>0</v>
      </c>
      <c r="W18" s="205">
        <f>DESPESAS!M17</f>
        <v>50988</v>
      </c>
      <c r="X18" s="205">
        <f>DESPESAS!N17</f>
        <v>0</v>
      </c>
      <c r="Y18" s="205">
        <f>DESPESAS!O17</f>
        <v>0</v>
      </c>
      <c r="Z18" s="203">
        <f t="shared" si="1"/>
        <v>50988</v>
      </c>
    </row>
    <row r="19" spans="1:26" ht="15.95" customHeight="1" x14ac:dyDescent="0.2">
      <c r="A19" s="32"/>
      <c r="B19" s="100" t="s">
        <v>171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206">
        <v>0</v>
      </c>
      <c r="N19" s="206">
        <f>DESPESAS!D18</f>
        <v>0</v>
      </c>
      <c r="O19" s="206">
        <f>DESPESAS!E18</f>
        <v>0</v>
      </c>
      <c r="P19" s="206">
        <f>DESPESAS!F18</f>
        <v>0</v>
      </c>
      <c r="Q19" s="206">
        <f>DESPESAS!G18</f>
        <v>0</v>
      </c>
      <c r="R19" s="206">
        <f>DESPESAS!H18</f>
        <v>0</v>
      </c>
      <c r="S19" s="206">
        <f>DESPESAS!I18</f>
        <v>0</v>
      </c>
      <c r="T19" s="206">
        <f>DESPESAS!J18</f>
        <v>0</v>
      </c>
      <c r="U19" s="206">
        <f>DESPESAS!K18</f>
        <v>0</v>
      </c>
      <c r="V19" s="206">
        <f>DESPESAS!L18</f>
        <v>0</v>
      </c>
      <c r="W19" s="206">
        <f>DESPESAS!M18</f>
        <v>0</v>
      </c>
      <c r="X19" s="206">
        <f>DESPESAS!N18</f>
        <v>0</v>
      </c>
      <c r="Y19" s="206">
        <f>DESPESAS!O18</f>
        <v>0</v>
      </c>
      <c r="Z19" s="206">
        <f>DESPESAS!P18</f>
        <v>0</v>
      </c>
    </row>
    <row r="20" spans="1:26" ht="15.95" customHeight="1" x14ac:dyDescent="0.2">
      <c r="A20" s="32"/>
      <c r="B20" s="100" t="s">
        <v>170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206">
        <v>0</v>
      </c>
      <c r="N20" s="206">
        <f>DESPESAS!D11+DESPESAS!D14</f>
        <v>220477</v>
      </c>
      <c r="O20" s="206">
        <f>DESPESAS!E11+DESPESAS!E14</f>
        <v>216670</v>
      </c>
      <c r="P20" s="206">
        <f>DESPESAS!F11+DESPESAS!F14</f>
        <v>217863</v>
      </c>
      <c r="Q20" s="206">
        <f>DESPESAS!G11+DESPESAS!G14</f>
        <v>219392</v>
      </c>
      <c r="R20" s="206">
        <f>DESPESAS!H11+DESPESAS!H14</f>
        <v>230674</v>
      </c>
      <c r="S20" s="206">
        <f>DESPESAS!I11+DESPESAS!I14</f>
        <v>222360</v>
      </c>
      <c r="T20" s="206">
        <f>DESPESAS!J11+DESPESAS!J14</f>
        <v>221282</v>
      </c>
      <c r="U20" s="206">
        <f>DESPESAS!K11+DESPESAS!K14</f>
        <v>219903</v>
      </c>
      <c r="V20" s="206">
        <f>DESPESAS!L11+DESPESAS!L14</f>
        <v>223061</v>
      </c>
      <c r="W20" s="206">
        <f>DESPESAS!M11+DESPESAS!M14</f>
        <v>217974</v>
      </c>
      <c r="X20" s="206">
        <f>DESPESAS!N11+DESPESAS!N14</f>
        <v>217775</v>
      </c>
      <c r="Y20" s="206">
        <f>DESPESAS!O11+DESPESAS!O14</f>
        <v>-2427431</v>
      </c>
      <c r="Z20" s="206">
        <f>DESPESAS!P11+DESPESAS!P14</f>
        <v>0</v>
      </c>
    </row>
    <row r="21" spans="1:26" ht="15.95" customHeight="1" thickBot="1" x14ac:dyDescent="0.25">
      <c r="A21" s="27"/>
      <c r="B21" s="363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208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8"/>
    </row>
    <row r="22" spans="1:26" ht="15.95" customHeight="1" thickBot="1" x14ac:dyDescent="0.25">
      <c r="A22" s="32">
        <v>3</v>
      </c>
      <c r="B22" s="364" t="s">
        <v>154</v>
      </c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26">
        <v>1824501</v>
      </c>
      <c r="N22" s="26">
        <f t="shared" ref="N22:R22" si="3">SUM(N23:N32)</f>
        <v>169061</v>
      </c>
      <c r="O22" s="26">
        <f t="shared" si="3"/>
        <v>147594</v>
      </c>
      <c r="P22" s="26">
        <f t="shared" si="3"/>
        <v>150412</v>
      </c>
      <c r="Q22" s="26">
        <f t="shared" si="3"/>
        <v>178222</v>
      </c>
      <c r="R22" s="26">
        <f t="shared" si="3"/>
        <v>170431</v>
      </c>
      <c r="S22" s="26">
        <f t="shared" ref="S22:Y22" si="4">SUM(S23:S32)</f>
        <v>143683</v>
      </c>
      <c r="T22" s="26">
        <f t="shared" si="4"/>
        <v>168357</v>
      </c>
      <c r="U22" s="26">
        <f t="shared" si="4"/>
        <v>157863</v>
      </c>
      <c r="V22" s="26">
        <f t="shared" si="4"/>
        <v>188264</v>
      </c>
      <c r="W22" s="26">
        <f t="shared" si="4"/>
        <v>191921</v>
      </c>
      <c r="X22" s="26">
        <f t="shared" si="4"/>
        <v>170056</v>
      </c>
      <c r="Y22" s="26">
        <f t="shared" si="4"/>
        <v>233050</v>
      </c>
      <c r="Z22" s="352">
        <f t="shared" si="1"/>
        <v>2068914</v>
      </c>
    </row>
    <row r="23" spans="1:26" ht="15.95" customHeight="1" x14ac:dyDescent="0.2">
      <c r="A23" s="27"/>
      <c r="B23" s="362" t="s">
        <v>158</v>
      </c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207">
        <v>724513</v>
      </c>
      <c r="N23" s="204">
        <f>'DESPESAS ADMINIST TOTAIS'!C4</f>
        <v>58999</v>
      </c>
      <c r="O23" s="204">
        <f>'DESPESAS ADMINIST TOTAIS'!D4</f>
        <v>44166</v>
      </c>
      <c r="P23" s="204">
        <f>'DESPESAS ADMINIST TOTAIS'!E4</f>
        <v>54215</v>
      </c>
      <c r="Q23" s="204">
        <f>'DESPESAS ADMINIST TOTAIS'!F4</f>
        <v>75642</v>
      </c>
      <c r="R23" s="204">
        <f>'DESPESAS ADMINIST TOTAIS'!G4</f>
        <v>63767</v>
      </c>
      <c r="S23" s="204">
        <f>'DESPESAS ADMINIST TOTAIS'!H4</f>
        <v>49621</v>
      </c>
      <c r="T23" s="204">
        <f>'DESPESAS ADMINIST TOTAIS'!I4</f>
        <v>55950</v>
      </c>
      <c r="U23" s="204">
        <f>'DESPESAS ADMINIST TOTAIS'!J4</f>
        <v>57543</v>
      </c>
      <c r="V23" s="204">
        <f>'DESPESAS ADMINIST TOTAIS'!K4</f>
        <v>67693</v>
      </c>
      <c r="W23" s="204">
        <f>'DESPESAS ADMINIST TOTAIS'!L4</f>
        <v>71149</v>
      </c>
      <c r="X23" s="204">
        <f>'DESPESAS ADMINIST TOTAIS'!M4</f>
        <v>68060</v>
      </c>
      <c r="Y23" s="204">
        <f>'DESPESAS ADMINIST TOTAIS'!N4</f>
        <v>105437</v>
      </c>
      <c r="Z23" s="350">
        <f t="shared" si="1"/>
        <v>772242</v>
      </c>
    </row>
    <row r="24" spans="1:26" ht="15.95" customHeight="1" x14ac:dyDescent="0.2">
      <c r="A24" s="27"/>
      <c r="B24" s="362" t="s">
        <v>291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204">
        <f>'DESPESAS ADMINIST TOTAIS'!B9</f>
        <v>0</v>
      </c>
      <c r="N24" s="204">
        <f>'DESPESAS ADMINIST TOTAIS'!C9</f>
        <v>11270</v>
      </c>
      <c r="O24" s="204">
        <f>'DESPESAS ADMINIST TOTAIS'!D9</f>
        <v>11148</v>
      </c>
      <c r="P24" s="204">
        <f>'DESPESAS ADMINIST TOTAIS'!E9</f>
        <v>10903</v>
      </c>
      <c r="Q24" s="204">
        <f>'DESPESAS ADMINIST TOTAIS'!F9</f>
        <v>11270</v>
      </c>
      <c r="R24" s="204">
        <f>'DESPESAS ADMINIST TOTAIS'!G9</f>
        <v>11270</v>
      </c>
      <c r="S24" s="204">
        <f>'DESPESAS ADMINIST TOTAIS'!H9</f>
        <v>11393</v>
      </c>
      <c r="T24" s="204">
        <f>'DESPESAS ADMINIST TOTAIS'!I9</f>
        <v>12495</v>
      </c>
      <c r="U24" s="204">
        <f>'DESPESAS ADMINIST TOTAIS'!J9</f>
        <v>12128</v>
      </c>
      <c r="V24" s="204">
        <f>'DESPESAS ADMINIST TOTAIS'!K9</f>
        <v>12128</v>
      </c>
      <c r="W24" s="204">
        <f>'DESPESAS ADMINIST TOTAIS'!L9</f>
        <v>11699</v>
      </c>
      <c r="X24" s="204">
        <f>'DESPESAS ADMINIST TOTAIS'!M9</f>
        <v>11699</v>
      </c>
      <c r="Y24" s="204"/>
      <c r="Z24" s="350">
        <f t="shared" si="1"/>
        <v>127403</v>
      </c>
    </row>
    <row r="25" spans="1:26" ht="15.95" customHeight="1" x14ac:dyDescent="0.2">
      <c r="A25" s="27"/>
      <c r="B25" s="100" t="s">
        <v>191</v>
      </c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204">
        <v>38162</v>
      </c>
      <c r="N25" s="204">
        <f>'DESPESAS ADMINIST TOTAIS'!C14</f>
        <v>5176</v>
      </c>
      <c r="O25" s="204">
        <f>'DESPESAS ADMINIST TOTAIS'!D14</f>
        <v>4301</v>
      </c>
      <c r="P25" s="204">
        <f>'DESPESAS ADMINIST TOTAIS'!E14</f>
        <v>0</v>
      </c>
      <c r="Q25" s="204">
        <f>'DESPESAS ADMINIST TOTAIS'!F14</f>
        <v>0</v>
      </c>
      <c r="R25" s="204">
        <f>'DESPESAS ADMINIST TOTAIS'!G14</f>
        <v>2280</v>
      </c>
      <c r="S25" s="204">
        <f>'DESPESAS ADMINIST TOTAIS'!H14</f>
        <v>0</v>
      </c>
      <c r="T25" s="204">
        <f>'DESPESAS ADMINIST TOTAIS'!I14</f>
        <v>11571</v>
      </c>
      <c r="U25" s="204">
        <f>'DESPESAS ADMINIST TOTAIS'!J14</f>
        <v>4435</v>
      </c>
      <c r="V25" s="204">
        <f>'DESPESAS ADMINIST TOTAIS'!K14</f>
        <v>0</v>
      </c>
      <c r="W25" s="204">
        <f>'DESPESAS ADMINIST TOTAIS'!L14</f>
        <v>0</v>
      </c>
      <c r="X25" s="204">
        <f>'DESPESAS ADMINIST TOTAIS'!M14</f>
        <v>0</v>
      </c>
      <c r="Y25" s="204">
        <f>'DESPESAS ADMINIST TOTAIS'!N14</f>
        <v>0</v>
      </c>
      <c r="Z25" s="204">
        <f>'DESPESAS ADMINIST TOTAIS'!O14</f>
        <v>27763</v>
      </c>
    </row>
    <row r="26" spans="1:26" ht="15.95" customHeight="1" x14ac:dyDescent="0.2">
      <c r="A26" s="27"/>
      <c r="B26" s="100" t="s">
        <v>192</v>
      </c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204">
        <v>18010</v>
      </c>
      <c r="N26" s="204">
        <f>'DESPESAS ADMINIST TOTAIS'!C16</f>
        <v>0</v>
      </c>
      <c r="O26" s="204">
        <f>'DESPESAS ADMINIST TOTAIS'!D16</f>
        <v>0</v>
      </c>
      <c r="P26" s="204">
        <f>'DESPESAS ADMINIST TOTAIS'!E16</f>
        <v>0</v>
      </c>
      <c r="Q26" s="204">
        <f>'DESPESAS ADMINIST TOTAIS'!F16</f>
        <v>395</v>
      </c>
      <c r="R26" s="204">
        <f>'DESPESAS ADMINIST TOTAIS'!G16</f>
        <v>1493</v>
      </c>
      <c r="S26" s="204">
        <f>'DESPESAS ADMINIST TOTAIS'!H16</f>
        <v>363</v>
      </c>
      <c r="T26" s="204">
        <f>'DESPESAS ADMINIST TOTAIS'!I16</f>
        <v>3827</v>
      </c>
      <c r="U26" s="204">
        <f>'DESPESAS ADMINIST TOTAIS'!J16</f>
        <v>0</v>
      </c>
      <c r="V26" s="204">
        <f>'DESPESAS ADMINIST TOTAIS'!K16</f>
        <v>1106</v>
      </c>
      <c r="W26" s="204">
        <f>'DESPESAS ADMINIST TOTAIS'!L16</f>
        <v>972</v>
      </c>
      <c r="X26" s="204">
        <f>'DESPESAS ADMINIST TOTAIS'!M16</f>
        <v>1139</v>
      </c>
      <c r="Y26" s="204">
        <f>'DESPESAS ADMINIST TOTAIS'!N16</f>
        <v>0</v>
      </c>
      <c r="Z26" s="204">
        <f>'DESPESAS ADMINIST TOTAIS'!O16</f>
        <v>9296</v>
      </c>
    </row>
    <row r="27" spans="1:26" ht="15.95" customHeight="1" x14ac:dyDescent="0.2">
      <c r="A27" s="27"/>
      <c r="B27" s="100" t="s">
        <v>157</v>
      </c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205">
        <v>715600</v>
      </c>
      <c r="N27" s="205">
        <f>'DESPESAS ADMINIST TOTAIS'!C18</f>
        <v>47381</v>
      </c>
      <c r="O27" s="205">
        <f>'DESPESAS ADMINIST TOTAIS'!D18</f>
        <v>63851</v>
      </c>
      <c r="P27" s="205">
        <f>'DESPESAS ADMINIST TOTAIS'!E18</f>
        <v>61534</v>
      </c>
      <c r="Q27" s="205">
        <f>'DESPESAS ADMINIST TOTAIS'!F18</f>
        <v>62638</v>
      </c>
      <c r="R27" s="205">
        <f>'DESPESAS ADMINIST TOTAIS'!G18</f>
        <v>60945</v>
      </c>
      <c r="S27" s="205">
        <f>'DESPESAS ADMINIST TOTAIS'!H18</f>
        <v>64439</v>
      </c>
      <c r="T27" s="205">
        <f>'DESPESAS ADMINIST TOTAIS'!I18</f>
        <v>61934</v>
      </c>
      <c r="U27" s="205">
        <f>'DESPESAS ADMINIST TOTAIS'!J18</f>
        <v>64567</v>
      </c>
      <c r="V27" s="205">
        <f>'DESPESAS ADMINIST TOTAIS'!K18</f>
        <v>63706</v>
      </c>
      <c r="W27" s="205">
        <f>'DESPESAS ADMINIST TOTAIS'!L18</f>
        <v>88851</v>
      </c>
      <c r="X27" s="205">
        <f>'DESPESAS ADMINIST TOTAIS'!M18</f>
        <v>71244</v>
      </c>
      <c r="Y27" s="205">
        <f>'DESPESAS ADMINIST TOTAIS'!N18</f>
        <v>71228</v>
      </c>
      <c r="Z27" s="203">
        <f t="shared" si="1"/>
        <v>782318</v>
      </c>
    </row>
    <row r="28" spans="1:26" ht="15.95" customHeight="1" x14ac:dyDescent="0.2">
      <c r="A28" s="32"/>
      <c r="B28" s="100" t="s">
        <v>155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205">
        <v>8451</v>
      </c>
      <c r="N28" s="205">
        <f>'DESPESAS ADMINIST TOTAIS'!C34</f>
        <v>1025</v>
      </c>
      <c r="O28" s="205">
        <f>'DESPESAS ADMINIST TOTAIS'!D34</f>
        <v>1442</v>
      </c>
      <c r="P28" s="205">
        <f>'DESPESAS ADMINIST TOTAIS'!E34</f>
        <v>1379</v>
      </c>
      <c r="Q28" s="205">
        <f>'DESPESAS ADMINIST TOTAIS'!F34</f>
        <v>1361</v>
      </c>
      <c r="R28" s="205">
        <f>'DESPESAS ADMINIST TOTAIS'!G34</f>
        <v>1466</v>
      </c>
      <c r="S28" s="205">
        <f>'DESPESAS ADMINIST TOTAIS'!H34</f>
        <v>566</v>
      </c>
      <c r="T28" s="205">
        <f>'DESPESAS ADMINIST TOTAIS'!I34</f>
        <v>687</v>
      </c>
      <c r="U28" s="205">
        <f>'DESPESAS ADMINIST TOTAIS'!J34</f>
        <v>1532</v>
      </c>
      <c r="V28" s="205">
        <f>'DESPESAS ADMINIST TOTAIS'!K34</f>
        <v>690</v>
      </c>
      <c r="W28" s="205">
        <f>'DESPESAS ADMINIST TOTAIS'!L34</f>
        <v>639</v>
      </c>
      <c r="X28" s="205">
        <f>'DESPESAS ADMINIST TOTAIS'!M34</f>
        <v>896</v>
      </c>
      <c r="Y28" s="205">
        <f>'DESPESAS ADMINIST TOTAIS'!N34</f>
        <v>1012</v>
      </c>
      <c r="Z28" s="203">
        <f t="shared" si="1"/>
        <v>12695</v>
      </c>
    </row>
    <row r="29" spans="1:26" ht="15.95" customHeight="1" x14ac:dyDescent="0.2">
      <c r="A29" s="27"/>
      <c r="B29" s="100" t="s">
        <v>156</v>
      </c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205">
        <v>165032</v>
      </c>
      <c r="N29" s="205">
        <f>'DESPESAS ADMINIST TOTAIS'!C36</f>
        <v>23005</v>
      </c>
      <c r="O29" s="205">
        <f>'DESPESAS ADMINIST TOTAIS'!D36</f>
        <v>10710</v>
      </c>
      <c r="P29" s="205">
        <f>'DESPESAS ADMINIST TOTAIS'!E36</f>
        <v>10549</v>
      </c>
      <c r="Q29" s="205">
        <f>'DESPESAS ADMINIST TOTAIS'!F36</f>
        <v>11360</v>
      </c>
      <c r="R29" s="205">
        <f>'DESPESAS ADMINIST TOTAIS'!G36</f>
        <v>23280</v>
      </c>
      <c r="S29" s="205">
        <f>'DESPESAS ADMINIST TOTAIS'!H36</f>
        <v>10421</v>
      </c>
      <c r="T29" s="205">
        <f>'DESPESAS ADMINIST TOTAIS'!I36</f>
        <v>11401</v>
      </c>
      <c r="U29" s="205">
        <f>'DESPESAS ADMINIST TOTAIS'!J36</f>
        <v>10905</v>
      </c>
      <c r="V29" s="205">
        <f>'DESPESAS ADMINIST TOTAIS'!K36</f>
        <v>30775</v>
      </c>
      <c r="W29" s="205">
        <f>'DESPESAS ADMINIST TOTAIS'!L36</f>
        <v>10604</v>
      </c>
      <c r="X29" s="205">
        <f>'DESPESAS ADMINIST TOTAIS'!M36</f>
        <v>9935</v>
      </c>
      <c r="Y29" s="205">
        <f>'DESPESAS ADMINIST TOTAIS'!N36</f>
        <v>16390</v>
      </c>
      <c r="Z29" s="203">
        <f t="shared" si="1"/>
        <v>179335</v>
      </c>
    </row>
    <row r="30" spans="1:26" ht="15.95" customHeight="1" x14ac:dyDescent="0.2">
      <c r="A30" s="27"/>
      <c r="B30" s="100" t="s">
        <v>159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205">
        <v>6961</v>
      </c>
      <c r="N30" s="205">
        <f>'DESPESAS ADMINIST TOTAIS'!C41</f>
        <v>587</v>
      </c>
      <c r="O30" s="205">
        <f>'DESPESAS ADMINIST TOTAIS'!D41</f>
        <v>1017</v>
      </c>
      <c r="P30" s="205">
        <f>'DESPESAS ADMINIST TOTAIS'!E41</f>
        <v>80</v>
      </c>
      <c r="Q30" s="205">
        <f>'DESPESAS ADMINIST TOTAIS'!F41</f>
        <v>160</v>
      </c>
      <c r="R30" s="205">
        <f>'DESPESAS ADMINIST TOTAIS'!G41</f>
        <v>80</v>
      </c>
      <c r="S30" s="205">
        <f>'DESPESAS ADMINIST TOTAIS'!H41</f>
        <v>80</v>
      </c>
      <c r="T30" s="205">
        <f>'DESPESAS ADMINIST TOTAIS'!I41</f>
        <v>80</v>
      </c>
      <c r="U30" s="205">
        <f>'DESPESAS ADMINIST TOTAIS'!J41</f>
        <v>80</v>
      </c>
      <c r="V30" s="205">
        <f>'DESPESAS ADMINIST TOTAIS'!K41</f>
        <v>80</v>
      </c>
      <c r="W30" s="205">
        <f>'DESPESAS ADMINIST TOTAIS'!L41</f>
        <v>1153</v>
      </c>
      <c r="X30" s="205">
        <f>'DESPESAS ADMINIST TOTAIS'!M41</f>
        <v>80</v>
      </c>
      <c r="Y30" s="205">
        <f>'DESPESAS ADMINIST TOTAIS'!N41</f>
        <v>330</v>
      </c>
      <c r="Z30" s="203">
        <f t="shared" si="1"/>
        <v>3807</v>
      </c>
    </row>
    <row r="31" spans="1:26" ht="15.95" customHeight="1" x14ac:dyDescent="0.2">
      <c r="A31" s="28"/>
      <c r="B31" s="100" t="s">
        <v>160</v>
      </c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205">
        <v>143065</v>
      </c>
      <c r="N31" s="205">
        <f>'DESPESAS ADMINIST TOTAIS'!C43</f>
        <v>21323</v>
      </c>
      <c r="O31" s="205">
        <f>'DESPESAS ADMINIST TOTAIS'!D43</f>
        <v>10664</v>
      </c>
      <c r="P31" s="205">
        <f>'DESPESAS ADMINIST TOTAIS'!E43</f>
        <v>11457</v>
      </c>
      <c r="Q31" s="205">
        <f>'DESPESAS ADMINIST TOTAIS'!F43</f>
        <v>15101</v>
      </c>
      <c r="R31" s="205">
        <f>'DESPESAS ADMINIST TOTAIS'!G43</f>
        <v>5564</v>
      </c>
      <c r="S31" s="205">
        <f>'DESPESAS ADMINIST TOTAIS'!H43</f>
        <v>6514</v>
      </c>
      <c r="T31" s="205">
        <f>'DESPESAS ADMINIST TOTAIS'!I43</f>
        <v>10126</v>
      </c>
      <c r="U31" s="205">
        <f>'DESPESAS ADMINIST TOTAIS'!J43</f>
        <v>6387</v>
      </c>
      <c r="V31" s="205">
        <f>'DESPESAS ADMINIST TOTAIS'!K43</f>
        <v>11800</v>
      </c>
      <c r="W31" s="205">
        <f>'DESPESAS ADMINIST TOTAIS'!L43</f>
        <v>6568</v>
      </c>
      <c r="X31" s="205">
        <f>'DESPESAS ADMINIST TOTAIS'!M43</f>
        <v>6717</v>
      </c>
      <c r="Y31" s="205">
        <f>'DESPESAS ADMINIST TOTAIS'!N43</f>
        <v>38344</v>
      </c>
      <c r="Z31" s="203">
        <f t="shared" si="1"/>
        <v>150565</v>
      </c>
    </row>
    <row r="32" spans="1:26" ht="15.95" customHeight="1" x14ac:dyDescent="0.2">
      <c r="A32" s="28"/>
      <c r="B32" s="353" t="s">
        <v>161</v>
      </c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205">
        <v>4707</v>
      </c>
      <c r="N32" s="205">
        <f>'DESPESAS ADMINIST TOTAIS'!C58</f>
        <v>295</v>
      </c>
      <c r="O32" s="205">
        <f>'DESPESAS ADMINIST TOTAIS'!D58</f>
        <v>295</v>
      </c>
      <c r="P32" s="205">
        <f>'DESPESAS ADMINIST TOTAIS'!E58</f>
        <v>295</v>
      </c>
      <c r="Q32" s="205">
        <f>'DESPESAS ADMINIST TOTAIS'!F58</f>
        <v>295</v>
      </c>
      <c r="R32" s="205">
        <f>'DESPESAS ADMINIST TOTAIS'!G58</f>
        <v>286</v>
      </c>
      <c r="S32" s="205">
        <f>'DESPESAS ADMINIST TOTAIS'!H58</f>
        <v>286</v>
      </c>
      <c r="T32" s="205">
        <f>'DESPESAS ADMINIST TOTAIS'!I58</f>
        <v>286</v>
      </c>
      <c r="U32" s="205">
        <f>'DESPESAS ADMINIST TOTAIS'!J58</f>
        <v>286</v>
      </c>
      <c r="V32" s="205">
        <f>'DESPESAS ADMINIST TOTAIS'!K58</f>
        <v>286</v>
      </c>
      <c r="W32" s="205">
        <f>'DESPESAS ADMINIST TOTAIS'!L58</f>
        <v>286</v>
      </c>
      <c r="X32" s="205">
        <f>'DESPESAS ADMINIST TOTAIS'!M58</f>
        <v>286</v>
      </c>
      <c r="Y32" s="205">
        <f>'DESPESAS ADMINIST TOTAIS'!N58</f>
        <v>309</v>
      </c>
      <c r="Z32" s="203">
        <f t="shared" si="1"/>
        <v>3491</v>
      </c>
    </row>
    <row r="33" spans="1:26" ht="15.95" customHeight="1" thickBot="1" x14ac:dyDescent="0.25">
      <c r="A33" s="32"/>
      <c r="B33" s="35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209">
        <v>0</v>
      </c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208">
        <f t="shared" si="1"/>
        <v>0</v>
      </c>
    </row>
    <row r="34" spans="1:26" ht="15.95" customHeight="1" thickBot="1" x14ac:dyDescent="0.25">
      <c r="A34" s="32">
        <v>4</v>
      </c>
      <c r="B34" s="351" t="s">
        <v>288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26">
        <v>-31818803</v>
      </c>
      <c r="N34" s="26">
        <f t="shared" ref="N34:Y34" si="5">N4-N14-N22</f>
        <v>-2715324</v>
      </c>
      <c r="O34" s="26">
        <f t="shared" si="5"/>
        <v>-2588595</v>
      </c>
      <c r="P34" s="26">
        <f t="shared" si="5"/>
        <v>-2663778</v>
      </c>
      <c r="Q34" s="26">
        <f t="shared" si="5"/>
        <v>-2650205</v>
      </c>
      <c r="R34" s="26">
        <f t="shared" si="5"/>
        <v>-2805611</v>
      </c>
      <c r="S34" s="26">
        <f t="shared" si="5"/>
        <v>-2805338</v>
      </c>
      <c r="T34" s="26">
        <f t="shared" si="5"/>
        <v>-2769888</v>
      </c>
      <c r="U34" s="26">
        <f t="shared" si="5"/>
        <v>-2788125</v>
      </c>
      <c r="V34" s="26">
        <f t="shared" si="5"/>
        <v>-3099282</v>
      </c>
      <c r="W34" s="26">
        <f t="shared" si="5"/>
        <v>-2794094</v>
      </c>
      <c r="X34" s="26">
        <f t="shared" si="5"/>
        <v>-2771345</v>
      </c>
      <c r="Y34" s="26">
        <f t="shared" si="5"/>
        <v>-2827984</v>
      </c>
      <c r="Z34" s="352">
        <f t="shared" si="1"/>
        <v>-33279569</v>
      </c>
    </row>
    <row r="35" spans="1:26" ht="15.95" customHeight="1" thickBot="1" x14ac:dyDescent="0.25">
      <c r="A35" s="27"/>
      <c r="B35" s="100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5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356"/>
    </row>
    <row r="36" spans="1:26" ht="15.95" customHeight="1" thickBot="1" x14ac:dyDescent="0.25">
      <c r="A36" s="32">
        <v>6</v>
      </c>
      <c r="B36" s="351" t="s">
        <v>289</v>
      </c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26">
        <v>-31818803</v>
      </c>
      <c r="N36" s="26">
        <f t="shared" ref="N36:Z36" si="6">N34</f>
        <v>-2715324</v>
      </c>
      <c r="O36" s="26">
        <f t="shared" si="6"/>
        <v>-2588595</v>
      </c>
      <c r="P36" s="26">
        <f t="shared" si="6"/>
        <v>-2663778</v>
      </c>
      <c r="Q36" s="26">
        <f t="shared" si="6"/>
        <v>-2650205</v>
      </c>
      <c r="R36" s="26">
        <f t="shared" si="6"/>
        <v>-2805611</v>
      </c>
      <c r="S36" s="26">
        <f t="shared" si="6"/>
        <v>-2805338</v>
      </c>
      <c r="T36" s="26">
        <f t="shared" si="6"/>
        <v>-2769888</v>
      </c>
      <c r="U36" s="26">
        <f t="shared" si="6"/>
        <v>-2788125</v>
      </c>
      <c r="V36" s="26">
        <f t="shared" si="6"/>
        <v>-3099282</v>
      </c>
      <c r="W36" s="26">
        <f t="shared" si="6"/>
        <v>-2794094</v>
      </c>
      <c r="X36" s="26">
        <f t="shared" si="6"/>
        <v>-2771345</v>
      </c>
      <c r="Y36" s="26">
        <f t="shared" si="6"/>
        <v>-2827984</v>
      </c>
      <c r="Z36" s="26">
        <f t="shared" si="6"/>
        <v>-33279569</v>
      </c>
    </row>
    <row r="37" spans="1:26" ht="15.95" customHeight="1" thickBot="1" x14ac:dyDescent="0.25">
      <c r="A37" s="32"/>
      <c r="B37" s="36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6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6"/>
    </row>
    <row r="38" spans="1:26" ht="15.95" customHeight="1" thickBot="1" x14ac:dyDescent="0.25">
      <c r="A38" s="32">
        <v>7</v>
      </c>
      <c r="B38" s="364" t="s">
        <v>172</v>
      </c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26">
        <v>15309591</v>
      </c>
      <c r="N38" s="26">
        <f>SUM(N39:N42)</f>
        <v>107811</v>
      </c>
      <c r="O38" s="26">
        <f t="shared" ref="O38:Y38" si="7">SUM(O39:O42)</f>
        <v>5202129</v>
      </c>
      <c r="P38" s="26">
        <f t="shared" si="7"/>
        <v>764763</v>
      </c>
      <c r="Q38" s="26">
        <f t="shared" si="7"/>
        <v>-30410</v>
      </c>
      <c r="R38" s="26">
        <f t="shared" si="7"/>
        <v>1985693</v>
      </c>
      <c r="S38" s="26">
        <f t="shared" si="7"/>
        <v>-64839</v>
      </c>
      <c r="T38" s="26">
        <f t="shared" si="7"/>
        <v>3346</v>
      </c>
      <c r="U38" s="26">
        <f t="shared" si="7"/>
        <v>5818003</v>
      </c>
      <c r="V38" s="26">
        <f t="shared" si="7"/>
        <v>42674</v>
      </c>
      <c r="W38" s="26">
        <f t="shared" si="7"/>
        <v>249349</v>
      </c>
      <c r="X38" s="26">
        <f t="shared" si="7"/>
        <v>1568357</v>
      </c>
      <c r="Y38" s="26">
        <f t="shared" si="7"/>
        <v>454753</v>
      </c>
      <c r="Z38" s="352">
        <f t="shared" si="1"/>
        <v>16101629</v>
      </c>
    </row>
    <row r="39" spans="1:26" ht="15.95" customHeight="1" x14ac:dyDescent="0.2">
      <c r="A39" s="32"/>
      <c r="B39" s="362" t="s">
        <v>173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0">
        <v>14480225</v>
      </c>
      <c r="N39" s="24">
        <f>RECEITAS!D33</f>
        <v>0</v>
      </c>
      <c r="O39" s="204">
        <f>RECEITAS!E33</f>
        <v>5491571</v>
      </c>
      <c r="P39" s="204">
        <f>RECEITAS!F33</f>
        <v>0</v>
      </c>
      <c r="Q39" s="204">
        <f>RECEITAS!G33</f>
        <v>0</v>
      </c>
      <c r="R39" s="204">
        <f>RECEITAS!H33</f>
        <v>1796580</v>
      </c>
      <c r="S39" s="204">
        <f>RECEITAS!I33</f>
        <v>0</v>
      </c>
      <c r="T39" s="204">
        <f>RECEITAS!J33</f>
        <v>0</v>
      </c>
      <c r="U39" s="204">
        <f>RECEITAS!K33</f>
        <v>5606673</v>
      </c>
      <c r="V39" s="204">
        <f>RECEITAS!L33</f>
        <v>0</v>
      </c>
      <c r="W39" s="204">
        <f>RECEITAS!M33</f>
        <v>0</v>
      </c>
      <c r="X39" s="204">
        <f>RECEITAS!N33</f>
        <v>1640358</v>
      </c>
      <c r="Y39" s="204">
        <f>RECEITAS!O34</f>
        <v>252456</v>
      </c>
      <c r="Z39" s="350">
        <f t="shared" si="1"/>
        <v>14787638</v>
      </c>
    </row>
    <row r="40" spans="1:26" ht="15.95" customHeight="1" x14ac:dyDescent="0.2">
      <c r="A40" s="32"/>
      <c r="B40" s="100" t="s">
        <v>112</v>
      </c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203">
        <v>1854437</v>
      </c>
      <c r="N40" s="205">
        <f>RECEITAS!D34</f>
        <v>178461</v>
      </c>
      <c r="O40" s="205">
        <f>RECEITAS!E34</f>
        <v>6958</v>
      </c>
      <c r="P40" s="205">
        <f>RECEITAS!F34</f>
        <v>825261</v>
      </c>
      <c r="Q40" s="205">
        <f>RECEITAS!G34</f>
        <v>51408</v>
      </c>
      <c r="R40" s="205">
        <f>RECEITAS!H34</f>
        <v>248572</v>
      </c>
      <c r="S40" s="205">
        <f>RECEITAS!I34</f>
        <v>25147</v>
      </c>
      <c r="T40" s="205">
        <f>RECEITAS!J34</f>
        <v>95692</v>
      </c>
      <c r="U40" s="205">
        <f>RECEITAS!K34</f>
        <v>278614</v>
      </c>
      <c r="V40" s="205">
        <f>RECEITAS!L34</f>
        <v>101897</v>
      </c>
      <c r="W40" s="205">
        <f>RECEITAS!M34</f>
        <v>332848</v>
      </c>
      <c r="X40" s="205">
        <f>RECEITAS!N34</f>
        <v>6685</v>
      </c>
      <c r="Y40" s="205">
        <f>RECEITAS!O34</f>
        <v>252456</v>
      </c>
      <c r="Z40" s="203">
        <f t="shared" si="1"/>
        <v>2403999</v>
      </c>
    </row>
    <row r="41" spans="1:26" ht="15.95" customHeight="1" x14ac:dyDescent="0.2">
      <c r="A41" s="32"/>
      <c r="B41" s="100" t="s">
        <v>162</v>
      </c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203">
        <v>120181</v>
      </c>
      <c r="N41" s="205">
        <f>RECEITAS!D35</f>
        <v>10020</v>
      </c>
      <c r="O41" s="205">
        <f>RECEITAS!E35</f>
        <v>10020</v>
      </c>
      <c r="P41" s="205">
        <f>RECEITAS!F35</f>
        <v>10020</v>
      </c>
      <c r="Q41" s="205">
        <f>RECEITAS!G35</f>
        <v>10850</v>
      </c>
      <c r="R41" s="205">
        <f>RECEITAS!H35</f>
        <v>10850</v>
      </c>
      <c r="S41" s="205">
        <f>RECEITAS!I35</f>
        <v>10850</v>
      </c>
      <c r="T41" s="205">
        <f>RECEITAS!J35</f>
        <v>10850</v>
      </c>
      <c r="U41" s="205">
        <f>RECEITAS!K35</f>
        <v>10650</v>
      </c>
      <c r="V41" s="205">
        <f>RECEITAS!L35</f>
        <v>10650</v>
      </c>
      <c r="W41" s="205">
        <f>RECEITAS!M35</f>
        <v>10650</v>
      </c>
      <c r="X41" s="205">
        <f>RECEITAS!N35</f>
        <v>10650</v>
      </c>
      <c r="Y41" s="205">
        <f>RECEITAS!O35</f>
        <v>20200</v>
      </c>
      <c r="Z41" s="203">
        <f t="shared" si="1"/>
        <v>136260</v>
      </c>
    </row>
    <row r="42" spans="1:26" ht="15.95" customHeight="1" x14ac:dyDescent="0.2">
      <c r="A42" s="27"/>
      <c r="B42" s="100" t="s">
        <v>174</v>
      </c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205">
        <v>-1145252</v>
      </c>
      <c r="N42" s="205">
        <f>(RECEITAS!D36)*-1</f>
        <v>-80670</v>
      </c>
      <c r="O42" s="205">
        <f>(RECEITAS!E36)*-1</f>
        <v>-306420</v>
      </c>
      <c r="P42" s="205">
        <f>(RECEITAS!F36)*-1</f>
        <v>-70518</v>
      </c>
      <c r="Q42" s="205">
        <f>(RECEITAS!G36)*-1</f>
        <v>-92668</v>
      </c>
      <c r="R42" s="205">
        <f>(RECEITAS!H36)*-1</f>
        <v>-70309</v>
      </c>
      <c r="S42" s="205">
        <f>(RECEITAS!I36)*-1</f>
        <v>-100836</v>
      </c>
      <c r="T42" s="205">
        <f>(RECEITAS!J36)*-1</f>
        <v>-103196</v>
      </c>
      <c r="U42" s="205">
        <f>(RECEITAS!K36)*-1</f>
        <v>-77934</v>
      </c>
      <c r="V42" s="205">
        <f>(RECEITAS!L36)*-1</f>
        <v>-69873</v>
      </c>
      <c r="W42" s="205">
        <f>(RECEITAS!M36)*-1</f>
        <v>-94149</v>
      </c>
      <c r="X42" s="205">
        <f>(RECEITAS!N36)*-1</f>
        <v>-89336</v>
      </c>
      <c r="Y42" s="205">
        <f>(RECEITAS!O36)*-1</f>
        <v>-70359</v>
      </c>
      <c r="Z42" s="205">
        <f>(RECEITAS!P36)*-1</f>
        <v>-1226268</v>
      </c>
    </row>
    <row r="43" spans="1:26" ht="15.95" customHeight="1" thickBot="1" x14ac:dyDescent="0.25">
      <c r="A43" s="32"/>
      <c r="B43" s="36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20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208"/>
    </row>
    <row r="44" spans="1:26" ht="15.95" customHeight="1" thickBot="1" x14ac:dyDescent="0.25">
      <c r="A44" s="55">
        <v>8</v>
      </c>
      <c r="B44" s="364" t="s">
        <v>290</v>
      </c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60">
        <v>-16509212</v>
      </c>
      <c r="N44" s="360">
        <f t="shared" ref="N44:Y44" si="8">N36+N38</f>
        <v>-2607513</v>
      </c>
      <c r="O44" s="360">
        <f t="shared" si="8"/>
        <v>2613534</v>
      </c>
      <c r="P44" s="360">
        <f t="shared" si="8"/>
        <v>-1899015</v>
      </c>
      <c r="Q44" s="360">
        <f t="shared" si="8"/>
        <v>-2680615</v>
      </c>
      <c r="R44" s="360">
        <f t="shared" si="8"/>
        <v>-819918</v>
      </c>
      <c r="S44" s="360">
        <f t="shared" si="8"/>
        <v>-2870177</v>
      </c>
      <c r="T44" s="360">
        <f t="shared" si="8"/>
        <v>-2766542</v>
      </c>
      <c r="U44" s="360">
        <f t="shared" si="8"/>
        <v>3029878</v>
      </c>
      <c r="V44" s="360">
        <f t="shared" si="8"/>
        <v>-3056608</v>
      </c>
      <c r="W44" s="360">
        <f t="shared" si="8"/>
        <v>-2544745</v>
      </c>
      <c r="X44" s="360">
        <f t="shared" si="8"/>
        <v>-1202988</v>
      </c>
      <c r="Y44" s="360">
        <f t="shared" si="8"/>
        <v>-2373231</v>
      </c>
      <c r="Z44" s="361">
        <f t="shared" si="1"/>
        <v>-17177940</v>
      </c>
    </row>
    <row r="45" spans="1:26" ht="15.95" customHeight="1" x14ac:dyDescent="0.2">
      <c r="A45" s="53"/>
      <c r="B45" s="21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215"/>
      <c r="O45" s="156"/>
      <c r="P45" s="156"/>
      <c r="Q45" s="156"/>
      <c r="R45" s="156"/>
      <c r="S45" s="89" t="s">
        <v>237</v>
      </c>
      <c r="T45" s="99">
        <f>'BALANÇO CONSOLIDADO'!U48</f>
        <v>43847</v>
      </c>
      <c r="U45" s="156"/>
      <c r="V45" s="89" t="s">
        <v>199</v>
      </c>
      <c r="W45" s="99">
        <f ca="1">TODAY()</f>
        <v>43957</v>
      </c>
      <c r="X45" s="156"/>
      <c r="Y45" s="90" t="s">
        <v>220</v>
      </c>
      <c r="Z45" s="87" t="s">
        <v>234</v>
      </c>
    </row>
    <row r="46" spans="1:26" ht="15.95" customHeight="1" x14ac:dyDescent="0.2">
      <c r="B46" s="156" t="s">
        <v>175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89"/>
      <c r="Z46" s="99"/>
    </row>
    <row r="47" spans="1:26" ht="15.95" customHeight="1" x14ac:dyDescent="0.2">
      <c r="Y47" s="90"/>
      <c r="Z47" s="87"/>
    </row>
  </sheetData>
  <mergeCells count="2">
    <mergeCell ref="B1:Z1"/>
    <mergeCell ref="B2:Y2"/>
  </mergeCells>
  <phoneticPr fontId="8" type="noConversion"/>
  <printOptions horizontalCentered="1" verticalCentered="1"/>
  <pageMargins left="0" right="0" top="0.59055118110236227" bottom="0.19685039370078741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B1" zoomScaleNormal="100" workbookViewId="0">
      <selection activeCell="Z23" sqref="Z23"/>
    </sheetView>
  </sheetViews>
  <sheetFormatPr defaultColWidth="9.140625" defaultRowHeight="12.75" x14ac:dyDescent="0.2"/>
  <cols>
    <col min="1" max="1" width="4.28515625" style="11" customWidth="1"/>
    <col min="2" max="2" width="35.7109375" style="11" customWidth="1"/>
    <col min="3" max="3" width="8.28515625" style="11" hidden="1" customWidth="1"/>
    <col min="4" max="4" width="8.5703125" style="11" hidden="1" customWidth="1"/>
    <col min="5" max="5" width="8.85546875" style="11" hidden="1" customWidth="1"/>
    <col min="6" max="6" width="8.28515625" style="11" hidden="1" customWidth="1"/>
    <col min="7" max="7" width="9" style="11" hidden="1" customWidth="1"/>
    <col min="8" max="8" width="8.7109375" style="11" hidden="1" customWidth="1"/>
    <col min="9" max="9" width="8.5703125" style="11" hidden="1" customWidth="1"/>
    <col min="10" max="11" width="8.28515625" style="11" hidden="1" customWidth="1"/>
    <col min="12" max="13" width="8.140625" style="11" hidden="1" customWidth="1"/>
    <col min="14" max="14" width="10.7109375" style="11" customWidth="1"/>
    <col min="15" max="15" width="9.7109375" style="11" customWidth="1"/>
    <col min="16" max="18" width="8.85546875" style="11" customWidth="1"/>
    <col min="19" max="21" width="9.28515625" style="11" customWidth="1"/>
    <col min="22" max="22" width="8.7109375" style="11" customWidth="1"/>
    <col min="23" max="23" width="9" style="11" customWidth="1"/>
    <col min="24" max="24" width="8.85546875" style="11" customWidth="1"/>
    <col min="25" max="25" width="9" style="11" customWidth="1"/>
    <col min="26" max="26" width="10.85546875" style="11" customWidth="1"/>
    <col min="27" max="16384" width="9.140625" style="11"/>
  </cols>
  <sheetData>
    <row r="1" spans="1:26" ht="15.75" customHeight="1" x14ac:dyDescent="0.2">
      <c r="A1" s="10"/>
      <c r="B1" s="371" t="s">
        <v>70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3"/>
    </row>
    <row r="2" spans="1:26" ht="13.5" thickBot="1" x14ac:dyDescent="0.25">
      <c r="A2" s="12"/>
      <c r="B2" s="374" t="s">
        <v>244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5"/>
      <c r="X2" s="375"/>
      <c r="Y2" s="13"/>
      <c r="Z2" s="88" t="s">
        <v>177</v>
      </c>
    </row>
    <row r="3" spans="1:26" ht="13.5" thickBot="1" x14ac:dyDescent="0.25">
      <c r="A3" s="14"/>
      <c r="B3" s="15" t="s">
        <v>79</v>
      </c>
      <c r="C3" s="16">
        <v>36526</v>
      </c>
      <c r="D3" s="16">
        <v>36557</v>
      </c>
      <c r="E3" s="16">
        <v>36586</v>
      </c>
      <c r="F3" s="16">
        <v>36617</v>
      </c>
      <c r="G3" s="16">
        <v>36647</v>
      </c>
      <c r="H3" s="16">
        <v>36678</v>
      </c>
      <c r="I3" s="16">
        <v>36708</v>
      </c>
      <c r="J3" s="16">
        <v>36739</v>
      </c>
      <c r="K3" s="16">
        <v>36770</v>
      </c>
      <c r="L3" s="16">
        <v>36800</v>
      </c>
      <c r="M3" s="16">
        <v>36831</v>
      </c>
      <c r="N3" s="17" t="s">
        <v>90</v>
      </c>
      <c r="O3" s="18" t="s">
        <v>62</v>
      </c>
      <c r="P3" s="18" t="s">
        <v>63</v>
      </c>
      <c r="Q3" s="18" t="s">
        <v>64</v>
      </c>
      <c r="R3" s="18" t="s">
        <v>65</v>
      </c>
      <c r="S3" s="18" t="s">
        <v>57</v>
      </c>
      <c r="T3" s="18" t="s">
        <v>58</v>
      </c>
      <c r="U3" s="18" t="s">
        <v>59</v>
      </c>
      <c r="V3" s="18" t="s">
        <v>60</v>
      </c>
      <c r="W3" s="18" t="s">
        <v>61</v>
      </c>
      <c r="X3" s="18" t="s">
        <v>66</v>
      </c>
      <c r="Y3" s="18" t="s">
        <v>67</v>
      </c>
      <c r="Z3" s="18" t="s">
        <v>69</v>
      </c>
    </row>
    <row r="4" spans="1:26" ht="13.5" thickBot="1" x14ac:dyDescent="0.25">
      <c r="A4" s="19">
        <v>1</v>
      </c>
      <c r="B4" s="20" t="s">
        <v>76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3.5" thickBot="1" x14ac:dyDescent="0.25">
      <c r="A5" s="23" t="s">
        <v>0</v>
      </c>
      <c r="B5" s="24" t="s">
        <v>1</v>
      </c>
      <c r="C5" s="25">
        <f t="shared" ref="C5:M5" si="0">SUM(C6:C6)</f>
        <v>0</v>
      </c>
      <c r="D5" s="25">
        <f t="shared" si="0"/>
        <v>18077</v>
      </c>
      <c r="E5" s="25">
        <f t="shared" si="0"/>
        <v>19152</v>
      </c>
      <c r="F5" s="25">
        <f t="shared" si="0"/>
        <v>20693</v>
      </c>
      <c r="G5" s="25">
        <f t="shared" si="0"/>
        <v>21357</v>
      </c>
      <c r="H5" s="25">
        <f t="shared" si="0"/>
        <v>21680</v>
      </c>
      <c r="I5" s="25">
        <f t="shared" si="0"/>
        <v>22061</v>
      </c>
      <c r="J5" s="25">
        <f t="shared" si="0"/>
        <v>22416</v>
      </c>
      <c r="K5" s="25">
        <f t="shared" si="0"/>
        <v>22759</v>
      </c>
      <c r="L5" s="25">
        <f t="shared" si="0"/>
        <v>23066</v>
      </c>
      <c r="M5" s="25">
        <f t="shared" si="0"/>
        <v>23454</v>
      </c>
      <c r="N5" s="26">
        <v>9257</v>
      </c>
      <c r="O5" s="26">
        <f t="shared" ref="O5:Z5" si="1">SUM(O6:O6)</f>
        <v>9310</v>
      </c>
      <c r="P5" s="26">
        <f t="shared" si="1"/>
        <v>9358</v>
      </c>
      <c r="Q5" s="26">
        <f t="shared" si="1"/>
        <v>9432</v>
      </c>
      <c r="R5" s="26">
        <f t="shared" si="1"/>
        <v>9511</v>
      </c>
      <c r="S5" s="26">
        <f t="shared" si="1"/>
        <v>9593</v>
      </c>
      <c r="T5" s="26">
        <f t="shared" si="1"/>
        <v>9658</v>
      </c>
      <c r="U5" s="26">
        <f t="shared" si="1"/>
        <v>9726</v>
      </c>
      <c r="V5" s="26">
        <f t="shared" si="1"/>
        <v>9799</v>
      </c>
      <c r="W5" s="26">
        <f t="shared" si="1"/>
        <v>9859</v>
      </c>
      <c r="X5" s="26">
        <f t="shared" si="1"/>
        <v>9897</v>
      </c>
      <c r="Y5" s="26">
        <f t="shared" si="1"/>
        <v>9976</v>
      </c>
      <c r="Z5" s="26">
        <f t="shared" si="1"/>
        <v>10104</v>
      </c>
    </row>
    <row r="6" spans="1:26" x14ac:dyDescent="0.2">
      <c r="A6" s="27"/>
      <c r="B6" s="28" t="s">
        <v>2</v>
      </c>
      <c r="C6" s="29"/>
      <c r="D6" s="29">
        <v>18077</v>
      </c>
      <c r="E6" s="29">
        <v>19152</v>
      </c>
      <c r="F6" s="29">
        <v>20693</v>
      </c>
      <c r="G6" s="29">
        <v>21357</v>
      </c>
      <c r="H6" s="29">
        <v>21680</v>
      </c>
      <c r="I6" s="29">
        <v>22061</v>
      </c>
      <c r="J6" s="29">
        <v>22416</v>
      </c>
      <c r="K6" s="29">
        <v>22759</v>
      </c>
      <c r="L6" s="29">
        <v>23066</v>
      </c>
      <c r="M6" s="29">
        <v>23454</v>
      </c>
      <c r="N6" s="30">
        <v>9257</v>
      </c>
      <c r="O6" s="30">
        <v>9310</v>
      </c>
      <c r="P6" s="30">
        <v>9358</v>
      </c>
      <c r="Q6" s="30">
        <v>9432</v>
      </c>
      <c r="R6" s="30">
        <v>9511</v>
      </c>
      <c r="S6" s="30">
        <v>9593</v>
      </c>
      <c r="T6" s="30">
        <v>9658</v>
      </c>
      <c r="U6" s="30">
        <v>9726</v>
      </c>
      <c r="V6" s="30">
        <v>9799</v>
      </c>
      <c r="W6" s="30">
        <v>9859</v>
      </c>
      <c r="X6" s="30">
        <v>9897</v>
      </c>
      <c r="Y6" s="30">
        <v>9976</v>
      </c>
      <c r="Z6" s="30">
        <v>10104</v>
      </c>
    </row>
    <row r="7" spans="1:26" ht="13.5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3.5" thickBot="1" x14ac:dyDescent="0.25">
      <c r="A8" s="67" t="s">
        <v>4</v>
      </c>
      <c r="B8" s="33" t="s">
        <v>12</v>
      </c>
      <c r="C8" s="34">
        <f t="shared" ref="C8:M8" si="2">SUM(C9:C10)</f>
        <v>0</v>
      </c>
      <c r="D8" s="34">
        <f t="shared" si="2"/>
        <v>808</v>
      </c>
      <c r="E8" s="34">
        <f t="shared" si="2"/>
        <v>220</v>
      </c>
      <c r="F8" s="34">
        <f t="shared" si="2"/>
        <v>194</v>
      </c>
      <c r="G8" s="34">
        <f t="shared" si="2"/>
        <v>196</v>
      </c>
      <c r="H8" s="34">
        <f t="shared" si="2"/>
        <v>190</v>
      </c>
      <c r="I8" s="34">
        <f t="shared" si="2"/>
        <v>164</v>
      </c>
      <c r="J8" s="34">
        <f t="shared" si="2"/>
        <v>217</v>
      </c>
      <c r="K8" s="34">
        <f t="shared" si="2"/>
        <v>172</v>
      </c>
      <c r="L8" s="34">
        <f t="shared" si="2"/>
        <v>202</v>
      </c>
      <c r="M8" s="34">
        <f t="shared" si="2"/>
        <v>182</v>
      </c>
      <c r="N8" s="26">
        <v>34</v>
      </c>
      <c r="O8" s="26">
        <f t="shared" ref="O8:Z8" si="3">SUM(O9:O10)</f>
        <v>41</v>
      </c>
      <c r="P8" s="26">
        <f t="shared" si="3"/>
        <v>60</v>
      </c>
      <c r="Q8" s="26">
        <f t="shared" si="3"/>
        <v>48</v>
      </c>
      <c r="R8" s="26">
        <f t="shared" si="3"/>
        <v>45</v>
      </c>
      <c r="S8" s="26">
        <f t="shared" si="3"/>
        <v>45</v>
      </c>
      <c r="T8" s="26">
        <f t="shared" si="3"/>
        <v>59</v>
      </c>
      <c r="U8" s="26">
        <f t="shared" si="3"/>
        <v>58</v>
      </c>
      <c r="V8" s="26">
        <f t="shared" si="3"/>
        <v>59</v>
      </c>
      <c r="W8" s="26">
        <f t="shared" si="3"/>
        <v>51</v>
      </c>
      <c r="X8" s="26">
        <f t="shared" si="3"/>
        <v>81</v>
      </c>
      <c r="Y8" s="26">
        <f t="shared" si="3"/>
        <v>63</v>
      </c>
      <c r="Z8" s="26">
        <f t="shared" si="3"/>
        <v>43</v>
      </c>
    </row>
    <row r="9" spans="1:26" x14ac:dyDescent="0.2">
      <c r="A9" s="66"/>
      <c r="B9" s="28" t="s">
        <v>13</v>
      </c>
      <c r="C9" s="29"/>
      <c r="D9" s="29">
        <v>59</v>
      </c>
      <c r="E9" s="29">
        <v>90</v>
      </c>
      <c r="F9" s="29">
        <v>68</v>
      </c>
      <c r="G9" s="29">
        <v>73</v>
      </c>
      <c r="H9" s="29">
        <v>72</v>
      </c>
      <c r="I9" s="29">
        <v>50</v>
      </c>
      <c r="J9" s="29">
        <v>94</v>
      </c>
      <c r="K9" s="29">
        <v>54</v>
      </c>
      <c r="L9" s="29">
        <v>83</v>
      </c>
      <c r="M9" s="29">
        <v>72</v>
      </c>
      <c r="N9" s="30">
        <v>2</v>
      </c>
      <c r="O9" s="30">
        <v>3</v>
      </c>
      <c r="P9" s="30">
        <v>20</v>
      </c>
      <c r="Q9" s="30">
        <v>7</v>
      </c>
      <c r="R9" s="30">
        <v>6</v>
      </c>
      <c r="S9" s="30">
        <v>3</v>
      </c>
      <c r="T9" s="30">
        <v>8</v>
      </c>
      <c r="U9" s="30">
        <v>4</v>
      </c>
      <c r="V9" s="30">
        <v>7</v>
      </c>
      <c r="W9" s="30">
        <v>4</v>
      </c>
      <c r="X9" s="30">
        <v>14</v>
      </c>
      <c r="Y9" s="30">
        <v>6</v>
      </c>
      <c r="Z9" s="30">
        <v>7</v>
      </c>
    </row>
    <row r="10" spans="1:26" ht="13.5" thickBot="1" x14ac:dyDescent="0.25">
      <c r="A10" s="35"/>
      <c r="B10" s="31" t="s">
        <v>94</v>
      </c>
      <c r="C10" s="36"/>
      <c r="D10" s="36">
        <v>749</v>
      </c>
      <c r="E10" s="36">
        <v>130</v>
      </c>
      <c r="F10" s="36">
        <v>126</v>
      </c>
      <c r="G10" s="36">
        <v>123</v>
      </c>
      <c r="H10" s="36">
        <v>118</v>
      </c>
      <c r="I10" s="36">
        <v>114</v>
      </c>
      <c r="J10" s="36">
        <v>123</v>
      </c>
      <c r="K10" s="36">
        <v>118</v>
      </c>
      <c r="L10" s="36">
        <v>119</v>
      </c>
      <c r="M10" s="36">
        <v>110</v>
      </c>
      <c r="N10" s="31">
        <v>32</v>
      </c>
      <c r="O10" s="31">
        <v>38</v>
      </c>
      <c r="P10" s="31">
        <v>40</v>
      </c>
      <c r="Q10" s="31">
        <v>41</v>
      </c>
      <c r="R10" s="31">
        <v>39</v>
      </c>
      <c r="S10" s="31">
        <v>42</v>
      </c>
      <c r="T10" s="31">
        <v>51</v>
      </c>
      <c r="U10" s="31">
        <v>54</v>
      </c>
      <c r="V10" s="31">
        <v>52</v>
      </c>
      <c r="W10" s="31">
        <v>47</v>
      </c>
      <c r="X10" s="31">
        <v>67</v>
      </c>
      <c r="Y10" s="31">
        <v>57</v>
      </c>
      <c r="Z10" s="31">
        <v>36</v>
      </c>
    </row>
    <row r="11" spans="1:26" ht="13.5" thickBot="1" x14ac:dyDescent="0.25">
      <c r="A11" s="37"/>
      <c r="B11" s="26" t="s">
        <v>77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6">
        <v>9291</v>
      </c>
      <c r="O11" s="26">
        <f>O5+O8</f>
        <v>9351</v>
      </c>
      <c r="P11" s="26">
        <f t="shared" ref="P11:Z11" si="4">P5+P8</f>
        <v>9418</v>
      </c>
      <c r="Q11" s="26">
        <f t="shared" si="4"/>
        <v>9480</v>
      </c>
      <c r="R11" s="26">
        <f t="shared" si="4"/>
        <v>9556</v>
      </c>
      <c r="S11" s="26">
        <f t="shared" si="4"/>
        <v>9638</v>
      </c>
      <c r="T11" s="26">
        <f t="shared" si="4"/>
        <v>9717</v>
      </c>
      <c r="U11" s="26">
        <f t="shared" si="4"/>
        <v>9784</v>
      </c>
      <c r="V11" s="26">
        <f t="shared" si="4"/>
        <v>9858</v>
      </c>
      <c r="W11" s="26">
        <f t="shared" si="4"/>
        <v>9910</v>
      </c>
      <c r="X11" s="26">
        <f t="shared" si="4"/>
        <v>9978</v>
      </c>
      <c r="Y11" s="26">
        <f t="shared" si="4"/>
        <v>10039</v>
      </c>
      <c r="Z11" s="26">
        <f t="shared" si="4"/>
        <v>10147</v>
      </c>
    </row>
    <row r="12" spans="1:26" x14ac:dyDescent="0.2">
      <c r="B12" s="39"/>
      <c r="N12" s="41"/>
      <c r="O12" s="39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</row>
    <row r="13" spans="1:26" x14ac:dyDescent="0.2">
      <c r="B13" s="40"/>
      <c r="N13" s="41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/>
    </row>
    <row r="14" spans="1:26" x14ac:dyDescent="0.2">
      <c r="B14" s="40"/>
      <c r="N14" s="41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6" s="56" customFormat="1" x14ac:dyDescent="0.2">
      <c r="B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1"/>
    </row>
    <row r="16" spans="1:26" ht="13.5" thickBot="1" x14ac:dyDescent="0.25">
      <c r="B16" s="40"/>
      <c r="N16" s="41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1"/>
    </row>
    <row r="17" spans="1:26" ht="13.5" thickBot="1" x14ac:dyDescent="0.25">
      <c r="A17" s="64">
        <v>2</v>
      </c>
      <c r="B17" s="65" t="s">
        <v>14</v>
      </c>
      <c r="C17" s="61" t="e">
        <f>+#REF!+#REF!+C19+C21+#REF!</f>
        <v>#REF!</v>
      </c>
      <c r="D17" s="61" t="e">
        <f>+#REF!+#REF!+D19+D21+#REF!</f>
        <v>#REF!</v>
      </c>
      <c r="E17" s="61" t="e">
        <f>+#REF!+#REF!+E19+E21+#REF!</f>
        <v>#REF!</v>
      </c>
      <c r="F17" s="61" t="e">
        <f>+#REF!+#REF!+F19+F21+#REF!</f>
        <v>#REF!</v>
      </c>
      <c r="G17" s="61" t="e">
        <f>+#REF!+#REF!+G19+G21+#REF!</f>
        <v>#REF!</v>
      </c>
      <c r="H17" s="61" t="e">
        <f>+#REF!+#REF!+H19+H21+#REF!</f>
        <v>#REF!</v>
      </c>
      <c r="I17" s="61" t="e">
        <f>+#REF!+#REF!+I19+I21+#REF!</f>
        <v>#REF!</v>
      </c>
      <c r="J17" s="61" t="e">
        <f>+#REF!+#REF!+J19+J21+#REF!</f>
        <v>#REF!</v>
      </c>
      <c r="K17" s="61" t="e">
        <f>+#REF!+#REF!+K19+K21+#REF!</f>
        <v>#REF!</v>
      </c>
      <c r="L17" s="61" t="e">
        <f>+#REF!+#REF!+L19+L21+#REF!</f>
        <v>#REF!</v>
      </c>
      <c r="M17" s="61" t="e">
        <f>+#REF!+#REF!+M19+M21+#REF!</f>
        <v>#REF!</v>
      </c>
      <c r="N17" s="18" t="s">
        <v>69</v>
      </c>
      <c r="O17" s="18" t="s">
        <v>62</v>
      </c>
      <c r="P17" s="18" t="s">
        <v>63</v>
      </c>
      <c r="Q17" s="18" t="s">
        <v>64</v>
      </c>
      <c r="R17" s="18" t="s">
        <v>65</v>
      </c>
      <c r="S17" s="18" t="s">
        <v>57</v>
      </c>
      <c r="T17" s="18" t="s">
        <v>58</v>
      </c>
      <c r="U17" s="18" t="s">
        <v>59</v>
      </c>
      <c r="V17" s="18" t="s">
        <v>60</v>
      </c>
      <c r="W17" s="18" t="s">
        <v>61</v>
      </c>
      <c r="X17" s="18" t="s">
        <v>66</v>
      </c>
      <c r="Y17" s="18" t="s">
        <v>67</v>
      </c>
      <c r="Z17" s="18" t="s">
        <v>69</v>
      </c>
    </row>
    <row r="18" spans="1:26" ht="13.5" thickBot="1" x14ac:dyDescent="0.25">
      <c r="A18" s="62"/>
      <c r="B18" s="30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3.5" thickBot="1" x14ac:dyDescent="0.25">
      <c r="A19" s="32" t="s">
        <v>15</v>
      </c>
      <c r="B19" s="33" t="s">
        <v>19</v>
      </c>
      <c r="C19" s="34"/>
      <c r="D19" s="34">
        <v>2111</v>
      </c>
      <c r="E19" s="34">
        <v>2123</v>
      </c>
      <c r="F19" s="34">
        <v>2135</v>
      </c>
      <c r="G19" s="34">
        <v>2146</v>
      </c>
      <c r="H19" s="34">
        <v>5473</v>
      </c>
      <c r="I19" s="34">
        <v>5515</v>
      </c>
      <c r="J19" s="34">
        <v>5618</v>
      </c>
      <c r="K19" s="34">
        <v>5713</v>
      </c>
      <c r="L19" s="34">
        <v>5765</v>
      </c>
      <c r="M19" s="34">
        <v>5802</v>
      </c>
      <c r="N19" s="26">
        <v>9147</v>
      </c>
      <c r="O19" s="26">
        <v>9215</v>
      </c>
      <c r="P19" s="26">
        <v>9298</v>
      </c>
      <c r="Q19" s="26">
        <v>9374</v>
      </c>
      <c r="R19" s="26">
        <v>9440</v>
      </c>
      <c r="S19" s="26">
        <v>9512</v>
      </c>
      <c r="T19" s="26">
        <v>9593</v>
      </c>
      <c r="U19" s="26">
        <v>9670</v>
      </c>
      <c r="V19" s="26">
        <v>9746</v>
      </c>
      <c r="W19" s="26">
        <v>9790</v>
      </c>
      <c r="X19" s="26">
        <v>9826</v>
      </c>
      <c r="Y19" s="26">
        <v>9869</v>
      </c>
      <c r="Z19" s="26">
        <v>9977</v>
      </c>
    </row>
    <row r="20" spans="1:26" ht="13.5" thickBot="1" x14ac:dyDescent="0.25">
      <c r="A20" s="27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3.5" thickBot="1" x14ac:dyDescent="0.25">
      <c r="A21" s="32" t="s">
        <v>216</v>
      </c>
      <c r="B21" s="33" t="s">
        <v>21</v>
      </c>
      <c r="C21" s="34"/>
      <c r="D21" s="34">
        <v>177</v>
      </c>
      <c r="E21" s="34">
        <v>234</v>
      </c>
      <c r="F21" s="34">
        <v>311</v>
      </c>
      <c r="G21" s="34">
        <v>369</v>
      </c>
      <c r="H21" s="34">
        <v>420</v>
      </c>
      <c r="I21" s="34">
        <v>493</v>
      </c>
      <c r="J21" s="34">
        <v>562</v>
      </c>
      <c r="K21" s="34">
        <v>624</v>
      </c>
      <c r="L21" s="34">
        <v>700</v>
      </c>
      <c r="M21" s="34">
        <v>752</v>
      </c>
      <c r="N21" s="26">
        <v>144</v>
      </c>
      <c r="O21" s="26">
        <f>O22</f>
        <v>136</v>
      </c>
      <c r="P21" s="26">
        <f t="shared" ref="P21:Z21" si="5">P22</f>
        <v>120</v>
      </c>
      <c r="Q21" s="26">
        <f t="shared" si="5"/>
        <v>106</v>
      </c>
      <c r="R21" s="26">
        <f>R22</f>
        <v>116</v>
      </c>
      <c r="S21" s="26">
        <f t="shared" si="5"/>
        <v>126</v>
      </c>
      <c r="T21" s="26">
        <f t="shared" si="5"/>
        <v>124</v>
      </c>
      <c r="U21" s="26">
        <f t="shared" si="5"/>
        <v>114</v>
      </c>
      <c r="V21" s="26">
        <f>V22</f>
        <v>112</v>
      </c>
      <c r="W21" s="26">
        <f t="shared" si="5"/>
        <v>120</v>
      </c>
      <c r="X21" s="26">
        <f t="shared" si="5"/>
        <v>152</v>
      </c>
      <c r="Y21" s="26">
        <f t="shared" si="5"/>
        <v>170</v>
      </c>
      <c r="Z21" s="26">
        <f t="shared" si="5"/>
        <v>170</v>
      </c>
    </row>
    <row r="22" spans="1:26" x14ac:dyDescent="0.2">
      <c r="A22" s="32"/>
      <c r="B22" s="45" t="s">
        <v>75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>
        <v>144</v>
      </c>
      <c r="O22" s="47">
        <v>136</v>
      </c>
      <c r="P22" s="47">
        <v>120</v>
      </c>
      <c r="Q22" s="47">
        <v>106</v>
      </c>
      <c r="R22" s="47">
        <v>116</v>
      </c>
      <c r="S22" s="47">
        <v>126</v>
      </c>
      <c r="T22" s="47">
        <v>124</v>
      </c>
      <c r="U22" s="47">
        <v>114</v>
      </c>
      <c r="V22" s="47">
        <v>112</v>
      </c>
      <c r="W22" s="47">
        <v>120</v>
      </c>
      <c r="X22" s="47">
        <v>152</v>
      </c>
      <c r="Y22" s="47">
        <v>170</v>
      </c>
      <c r="Z22" s="47">
        <v>170</v>
      </c>
    </row>
    <row r="23" spans="1:26" ht="13.5" thickBot="1" x14ac:dyDescent="0.25">
      <c r="A23" s="32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3.5" thickBot="1" x14ac:dyDescent="0.25">
      <c r="A24" s="37"/>
      <c r="B24" s="26" t="s">
        <v>78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0">
        <v>9291</v>
      </c>
      <c r="O24" s="50">
        <f t="shared" ref="O24:Z24" si="6">O19+O21</f>
        <v>9351</v>
      </c>
      <c r="P24" s="50">
        <f t="shared" si="6"/>
        <v>9418</v>
      </c>
      <c r="Q24" s="50">
        <f t="shared" si="6"/>
        <v>9480</v>
      </c>
      <c r="R24" s="50">
        <f t="shared" si="6"/>
        <v>9556</v>
      </c>
      <c r="S24" s="50">
        <f t="shared" si="6"/>
        <v>9638</v>
      </c>
      <c r="T24" s="50">
        <f t="shared" si="6"/>
        <v>9717</v>
      </c>
      <c r="U24" s="50">
        <f t="shared" si="6"/>
        <v>9784</v>
      </c>
      <c r="V24" s="50">
        <f t="shared" si="6"/>
        <v>9858</v>
      </c>
      <c r="W24" s="50">
        <f t="shared" si="6"/>
        <v>9910</v>
      </c>
      <c r="X24" s="50">
        <f t="shared" si="6"/>
        <v>9978</v>
      </c>
      <c r="Y24" s="50">
        <f t="shared" si="6"/>
        <v>10039</v>
      </c>
      <c r="Z24" s="50">
        <f t="shared" si="6"/>
        <v>10147</v>
      </c>
    </row>
    <row r="25" spans="1:26" x14ac:dyDescent="0.2">
      <c r="A25" s="53"/>
      <c r="B25" s="53"/>
      <c r="O25" s="53"/>
    </row>
    <row r="26" spans="1:26" x14ac:dyDescent="0.2">
      <c r="B26" s="53"/>
      <c r="O26" s="53"/>
      <c r="T26" s="90" t="s">
        <v>199</v>
      </c>
      <c r="U26" s="97">
        <f ca="1">TODAY()</f>
        <v>43957</v>
      </c>
      <c r="Y26" s="90" t="s">
        <v>237</v>
      </c>
      <c r="Z26" s="97" t="str">
        <f>'BALANÇO CONSOLIDADO'!Z48</f>
        <v>1 de 10</v>
      </c>
    </row>
    <row r="27" spans="1:26" x14ac:dyDescent="0.2">
      <c r="A27" s="56"/>
      <c r="B27" s="53"/>
      <c r="O27" s="53"/>
      <c r="Y27" s="90" t="s">
        <v>199</v>
      </c>
      <c r="Z27" s="97">
        <f ca="1">TODAY()</f>
        <v>43957</v>
      </c>
    </row>
    <row r="28" spans="1:26" x14ac:dyDescent="0.2">
      <c r="B28" s="53"/>
      <c r="O28" s="53"/>
      <c r="Y28" s="90" t="s">
        <v>220</v>
      </c>
      <c r="Z28" s="87" t="s">
        <v>228</v>
      </c>
    </row>
  </sheetData>
  <mergeCells count="2">
    <mergeCell ref="B1:Z1"/>
    <mergeCell ref="B2:X2"/>
  </mergeCells>
  <phoneticPr fontId="11" type="noConversion"/>
  <printOptions horizontalCentered="1" verticalCentered="1"/>
  <pageMargins left="0" right="0" top="0.78740157480314965" bottom="0.78740157480314965" header="0.31496062992125984" footer="0.31496062992125984"/>
  <pageSetup paperSize="9" scale="8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opLeftCell="A25" zoomScale="96" zoomScaleNormal="96" workbookViewId="0">
      <selection activeCell="Z35" sqref="Z35"/>
    </sheetView>
  </sheetViews>
  <sheetFormatPr defaultColWidth="9.140625" defaultRowHeight="13.5" customHeight="1" x14ac:dyDescent="0.2"/>
  <cols>
    <col min="1" max="1" width="4.28515625" style="11" customWidth="1"/>
    <col min="2" max="2" width="35.7109375" style="11" customWidth="1"/>
    <col min="3" max="3" width="8.28515625" style="11" hidden="1" customWidth="1"/>
    <col min="4" max="4" width="8.5703125" style="11" hidden="1" customWidth="1"/>
    <col min="5" max="5" width="8.85546875" style="11" hidden="1" customWidth="1"/>
    <col min="6" max="6" width="8.28515625" style="11" hidden="1" customWidth="1"/>
    <col min="7" max="7" width="9" style="11" hidden="1" customWidth="1"/>
    <col min="8" max="8" width="8.7109375" style="11" hidden="1" customWidth="1"/>
    <col min="9" max="9" width="8.5703125" style="11" hidden="1" customWidth="1"/>
    <col min="10" max="11" width="8.28515625" style="11" hidden="1" customWidth="1"/>
    <col min="12" max="13" width="8.140625" style="11" hidden="1" customWidth="1"/>
    <col min="14" max="26" width="11.7109375" style="11" customWidth="1"/>
    <col min="27" max="16384" width="9.140625" style="11"/>
  </cols>
  <sheetData>
    <row r="1" spans="1:26" ht="15.95" customHeight="1" x14ac:dyDescent="0.2">
      <c r="A1" s="10"/>
      <c r="B1" s="371" t="s">
        <v>70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3"/>
    </row>
    <row r="2" spans="1:26" ht="15.95" customHeight="1" thickBot="1" x14ac:dyDescent="0.25">
      <c r="A2" s="12"/>
      <c r="B2" s="376" t="s">
        <v>243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13"/>
      <c r="Z2" s="88" t="s">
        <v>177</v>
      </c>
    </row>
    <row r="3" spans="1:26" ht="15.95" customHeight="1" thickBot="1" x14ac:dyDescent="0.25">
      <c r="A3" s="14"/>
      <c r="B3" s="15" t="s">
        <v>79</v>
      </c>
      <c r="C3" s="16">
        <v>36526</v>
      </c>
      <c r="D3" s="16">
        <v>36557</v>
      </c>
      <c r="E3" s="16">
        <v>36586</v>
      </c>
      <c r="F3" s="16">
        <v>36617</v>
      </c>
      <c r="G3" s="16">
        <v>36647</v>
      </c>
      <c r="H3" s="16">
        <v>36678</v>
      </c>
      <c r="I3" s="16">
        <v>36708</v>
      </c>
      <c r="J3" s="16">
        <v>36739</v>
      </c>
      <c r="K3" s="16">
        <v>36770</v>
      </c>
      <c r="L3" s="16">
        <v>36800</v>
      </c>
      <c r="M3" s="16">
        <v>36831</v>
      </c>
      <c r="N3" s="17" t="s">
        <v>90</v>
      </c>
      <c r="O3" s="18" t="s">
        <v>62</v>
      </c>
      <c r="P3" s="18" t="s">
        <v>63</v>
      </c>
      <c r="Q3" s="18" t="s">
        <v>64</v>
      </c>
      <c r="R3" s="18" t="s">
        <v>65</v>
      </c>
      <c r="S3" s="18" t="s">
        <v>57</v>
      </c>
      <c r="T3" s="18" t="s">
        <v>58</v>
      </c>
      <c r="U3" s="18" t="s">
        <v>59</v>
      </c>
      <c r="V3" s="18" t="s">
        <v>60</v>
      </c>
      <c r="W3" s="18" t="s">
        <v>61</v>
      </c>
      <c r="X3" s="18" t="s">
        <v>66</v>
      </c>
      <c r="Y3" s="18" t="s">
        <v>67</v>
      </c>
      <c r="Z3" s="18" t="s">
        <v>69</v>
      </c>
    </row>
    <row r="4" spans="1:26" ht="15.95" customHeight="1" thickBot="1" x14ac:dyDescent="0.25">
      <c r="A4" s="19">
        <v>1</v>
      </c>
      <c r="B4" s="20" t="s">
        <v>76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95" customHeight="1" thickBot="1" x14ac:dyDescent="0.25">
      <c r="A5" s="23" t="s">
        <v>0</v>
      </c>
      <c r="B5" s="24" t="s">
        <v>1</v>
      </c>
      <c r="C5" s="25">
        <f t="shared" ref="C5:M5" si="0">SUM(C6:C8)</f>
        <v>0</v>
      </c>
      <c r="D5" s="25">
        <f t="shared" si="0"/>
        <v>18077</v>
      </c>
      <c r="E5" s="25">
        <f t="shared" si="0"/>
        <v>19775</v>
      </c>
      <c r="F5" s="25">
        <f t="shared" si="0"/>
        <v>21318</v>
      </c>
      <c r="G5" s="25">
        <f t="shared" si="0"/>
        <v>21984</v>
      </c>
      <c r="H5" s="25">
        <f t="shared" si="0"/>
        <v>22313</v>
      </c>
      <c r="I5" s="25">
        <f t="shared" si="0"/>
        <v>22701</v>
      </c>
      <c r="J5" s="25">
        <f t="shared" si="0"/>
        <v>23072</v>
      </c>
      <c r="K5" s="25">
        <f t="shared" si="0"/>
        <v>23429</v>
      </c>
      <c r="L5" s="25">
        <f t="shared" si="0"/>
        <v>23742</v>
      </c>
      <c r="M5" s="25">
        <f t="shared" si="0"/>
        <v>24134</v>
      </c>
      <c r="N5" s="26">
        <v>317092</v>
      </c>
      <c r="O5" s="26">
        <f t="shared" ref="O5:Z5" si="1">SUM(O6:O8)</f>
        <v>328067</v>
      </c>
      <c r="P5" s="26">
        <f t="shared" si="1"/>
        <v>327466</v>
      </c>
      <c r="Q5" s="26">
        <f t="shared" si="1"/>
        <v>327926</v>
      </c>
      <c r="R5" s="26">
        <f t="shared" si="1"/>
        <v>329850</v>
      </c>
      <c r="S5" s="26">
        <f t="shared" si="1"/>
        <v>339287</v>
      </c>
      <c r="T5" s="26">
        <f t="shared" si="1"/>
        <v>347979</v>
      </c>
      <c r="U5" s="26">
        <f t="shared" si="1"/>
        <v>349146</v>
      </c>
      <c r="V5" s="26">
        <f t="shared" si="1"/>
        <v>345944</v>
      </c>
      <c r="W5" s="26">
        <f t="shared" si="1"/>
        <v>352394</v>
      </c>
      <c r="X5" s="26">
        <f t="shared" si="1"/>
        <v>361211</v>
      </c>
      <c r="Y5" s="26">
        <f t="shared" si="1"/>
        <v>351092</v>
      </c>
      <c r="Z5" s="26">
        <f t="shared" si="1"/>
        <v>351573</v>
      </c>
    </row>
    <row r="6" spans="1:26" ht="15.95" customHeight="1" x14ac:dyDescent="0.2">
      <c r="A6" s="27"/>
      <c r="B6" s="28" t="s">
        <v>2</v>
      </c>
      <c r="C6" s="29"/>
      <c r="D6" s="29">
        <v>18077</v>
      </c>
      <c r="E6" s="29">
        <v>19152</v>
      </c>
      <c r="F6" s="29">
        <v>20693</v>
      </c>
      <c r="G6" s="29">
        <v>21357</v>
      </c>
      <c r="H6" s="29">
        <v>21680</v>
      </c>
      <c r="I6" s="29">
        <v>22061</v>
      </c>
      <c r="J6" s="29">
        <v>22416</v>
      </c>
      <c r="K6" s="29">
        <v>22759</v>
      </c>
      <c r="L6" s="29">
        <v>23066</v>
      </c>
      <c r="M6" s="29">
        <v>23454</v>
      </c>
      <c r="N6" s="30">
        <v>44500</v>
      </c>
      <c r="O6" s="30">
        <v>43531</v>
      </c>
      <c r="P6" s="30">
        <v>46615</v>
      </c>
      <c r="Q6" s="30">
        <v>45273</v>
      </c>
      <c r="R6" s="30">
        <v>43343</v>
      </c>
      <c r="S6" s="30">
        <v>49708</v>
      </c>
      <c r="T6" s="30">
        <v>48261</v>
      </c>
      <c r="U6" s="30">
        <v>46306</v>
      </c>
      <c r="V6" s="30">
        <v>49416</v>
      </c>
      <c r="W6" s="30">
        <v>47954</v>
      </c>
      <c r="X6" s="30">
        <v>46796</v>
      </c>
      <c r="Y6" s="30">
        <v>45289</v>
      </c>
      <c r="Z6" s="30">
        <v>40929</v>
      </c>
    </row>
    <row r="7" spans="1:26" ht="15.95" customHeight="1" x14ac:dyDescent="0.2">
      <c r="A7" s="27"/>
      <c r="B7" s="28" t="s">
        <v>3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8">
        <v>272592</v>
      </c>
      <c r="O7" s="28">
        <v>284536</v>
      </c>
      <c r="P7" s="28">
        <v>280851</v>
      </c>
      <c r="Q7" s="28">
        <v>282653</v>
      </c>
      <c r="R7" s="28">
        <v>286507</v>
      </c>
      <c r="S7" s="28">
        <v>289579</v>
      </c>
      <c r="T7" s="28">
        <v>299718</v>
      </c>
      <c r="U7" s="28">
        <v>302840</v>
      </c>
      <c r="V7" s="28">
        <v>296528</v>
      </c>
      <c r="W7" s="28">
        <v>304440</v>
      </c>
      <c r="X7" s="28">
        <v>314415</v>
      </c>
      <c r="Y7" s="28">
        <v>305803</v>
      </c>
      <c r="Z7" s="28">
        <v>310644</v>
      </c>
    </row>
    <row r="8" spans="1:26" ht="15.95" customHeight="1" x14ac:dyDescent="0.2">
      <c r="A8" s="27"/>
      <c r="B8" s="28" t="s">
        <v>144</v>
      </c>
      <c r="C8" s="29"/>
      <c r="D8" s="29"/>
      <c r="E8" s="29">
        <v>623</v>
      </c>
      <c r="F8" s="29">
        <v>625</v>
      </c>
      <c r="G8" s="29">
        <v>627</v>
      </c>
      <c r="H8" s="29">
        <v>633</v>
      </c>
      <c r="I8" s="29">
        <v>640</v>
      </c>
      <c r="J8" s="29">
        <v>656</v>
      </c>
      <c r="K8" s="29">
        <v>670</v>
      </c>
      <c r="L8" s="29">
        <v>676</v>
      </c>
      <c r="M8" s="29">
        <v>680</v>
      </c>
      <c r="N8" s="28"/>
      <c r="O8" s="28">
        <v>0</v>
      </c>
      <c r="P8" s="28">
        <v>0</v>
      </c>
      <c r="Q8" s="28">
        <v>0</v>
      </c>
      <c r="R8" s="28"/>
      <c r="S8" s="28"/>
      <c r="T8" s="28"/>
      <c r="U8" s="28">
        <v>0</v>
      </c>
      <c r="V8" s="28"/>
      <c r="W8" s="28">
        <v>0</v>
      </c>
      <c r="X8" s="28"/>
      <c r="Y8" s="28">
        <v>0</v>
      </c>
      <c r="Z8" s="28"/>
    </row>
    <row r="9" spans="1:26" ht="15.95" customHeight="1" thickBot="1" x14ac:dyDescent="0.25">
      <c r="A9" s="27"/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.95" customHeight="1" thickBot="1" x14ac:dyDescent="0.25">
      <c r="A10" s="32" t="s">
        <v>4</v>
      </c>
      <c r="B10" s="33" t="s">
        <v>5</v>
      </c>
      <c r="C10" s="34">
        <f t="shared" ref="C10:M10" si="2">SUM(C11:C11)</f>
        <v>0</v>
      </c>
      <c r="D10" s="34">
        <f t="shared" si="2"/>
        <v>22671</v>
      </c>
      <c r="E10" s="34">
        <f t="shared" si="2"/>
        <v>22879</v>
      </c>
      <c r="F10" s="34">
        <f t="shared" si="2"/>
        <v>20712</v>
      </c>
      <c r="G10" s="34">
        <f t="shared" si="2"/>
        <v>20217</v>
      </c>
      <c r="H10" s="34">
        <f t="shared" si="2"/>
        <v>22547</v>
      </c>
      <c r="I10" s="34">
        <f t="shared" si="2"/>
        <v>22845</v>
      </c>
      <c r="J10" s="34">
        <f t="shared" si="2"/>
        <v>24307</v>
      </c>
      <c r="K10" s="34">
        <f t="shared" si="2"/>
        <v>23417</v>
      </c>
      <c r="L10" s="34">
        <f t="shared" si="2"/>
        <v>21639</v>
      </c>
      <c r="M10" s="34">
        <f t="shared" si="2"/>
        <v>20256</v>
      </c>
      <c r="N10" s="26">
        <v>91574</v>
      </c>
      <c r="O10" s="26">
        <f t="shared" ref="O10:Z10" si="3">O11+O12</f>
        <v>99909</v>
      </c>
      <c r="P10" s="26">
        <f t="shared" si="3"/>
        <v>98742</v>
      </c>
      <c r="Q10" s="26">
        <f t="shared" si="3"/>
        <v>97945</v>
      </c>
      <c r="R10" s="26">
        <f t="shared" si="3"/>
        <v>98814</v>
      </c>
      <c r="S10" s="26">
        <f t="shared" si="3"/>
        <v>99540</v>
      </c>
      <c r="T10" s="26">
        <f t="shared" si="3"/>
        <v>103413</v>
      </c>
      <c r="U10" s="26">
        <f t="shared" si="3"/>
        <v>102957</v>
      </c>
      <c r="V10" s="26">
        <f t="shared" si="3"/>
        <v>101743</v>
      </c>
      <c r="W10" s="26">
        <f t="shared" si="3"/>
        <v>104703</v>
      </c>
      <c r="X10" s="26">
        <f t="shared" si="3"/>
        <v>106721</v>
      </c>
      <c r="Y10" s="26">
        <f t="shared" si="3"/>
        <v>107108</v>
      </c>
      <c r="Z10" s="26">
        <f t="shared" si="3"/>
        <v>115607</v>
      </c>
    </row>
    <row r="11" spans="1:26" ht="15.95" customHeight="1" x14ac:dyDescent="0.2">
      <c r="A11" s="27"/>
      <c r="B11" s="28" t="s">
        <v>194</v>
      </c>
      <c r="C11" s="29"/>
      <c r="D11" s="29">
        <v>22671</v>
      </c>
      <c r="E11" s="29">
        <v>22879</v>
      </c>
      <c r="F11" s="29">
        <v>20712</v>
      </c>
      <c r="G11" s="29">
        <v>20217</v>
      </c>
      <c r="H11" s="29">
        <v>22547</v>
      </c>
      <c r="I11" s="29">
        <v>22845</v>
      </c>
      <c r="J11" s="29">
        <v>24307</v>
      </c>
      <c r="K11" s="29">
        <v>23417</v>
      </c>
      <c r="L11" s="29">
        <v>21639</v>
      </c>
      <c r="M11" s="29">
        <v>20256</v>
      </c>
      <c r="N11" s="30">
        <v>47355</v>
      </c>
      <c r="O11" s="30">
        <v>51144</v>
      </c>
      <c r="P11" s="30">
        <v>50718</v>
      </c>
      <c r="Q11" s="30">
        <v>50191</v>
      </c>
      <c r="R11" s="30">
        <v>50227</v>
      </c>
      <c r="S11" s="30">
        <v>50304</v>
      </c>
      <c r="T11" s="30">
        <v>51979</v>
      </c>
      <c r="U11" s="30">
        <v>50733</v>
      </c>
      <c r="V11" s="30">
        <v>49453</v>
      </c>
      <c r="W11" s="30">
        <v>51107</v>
      </c>
      <c r="X11" s="30">
        <v>52319</v>
      </c>
      <c r="Y11" s="30">
        <v>52229</v>
      </c>
      <c r="Z11" s="30">
        <v>56351</v>
      </c>
    </row>
    <row r="12" spans="1:26" ht="15.95" customHeight="1" x14ac:dyDescent="0.2">
      <c r="A12" s="27"/>
      <c r="B12" s="45" t="s">
        <v>196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14">
        <v>44219</v>
      </c>
      <c r="O12" s="14">
        <v>48765</v>
      </c>
      <c r="P12" s="14">
        <v>48024</v>
      </c>
      <c r="Q12" s="14">
        <v>47754</v>
      </c>
      <c r="R12" s="14">
        <v>48587</v>
      </c>
      <c r="S12" s="14">
        <v>49236</v>
      </c>
      <c r="T12" s="14">
        <v>51434</v>
      </c>
      <c r="U12" s="14">
        <v>52224</v>
      </c>
      <c r="V12" s="14">
        <v>52290</v>
      </c>
      <c r="W12" s="14">
        <v>53596</v>
      </c>
      <c r="X12" s="14">
        <v>54402</v>
      </c>
      <c r="Y12" s="14">
        <v>54879</v>
      </c>
      <c r="Z12" s="14">
        <v>59256</v>
      </c>
    </row>
    <row r="13" spans="1:26" ht="15.95" customHeight="1" thickBot="1" x14ac:dyDescent="0.25">
      <c r="A13" s="27"/>
      <c r="B13" s="4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95" customHeight="1" thickBot="1" x14ac:dyDescent="0.25">
      <c r="A14" s="32" t="s">
        <v>6</v>
      </c>
      <c r="B14" s="33" t="s">
        <v>214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60">
        <v>26891</v>
      </c>
      <c r="O14" s="59">
        <f t="shared" ref="O14:Z14" si="4">O15</f>
        <v>27438</v>
      </c>
      <c r="P14" s="60">
        <f t="shared" si="4"/>
        <v>27458</v>
      </c>
      <c r="Q14" s="60">
        <f t="shared" si="4"/>
        <v>27399</v>
      </c>
      <c r="R14" s="60">
        <f t="shared" si="4"/>
        <v>27515</v>
      </c>
      <c r="S14" s="60">
        <f>S15</f>
        <v>27687</v>
      </c>
      <c r="T14" s="60">
        <f>T15</f>
        <v>27995</v>
      </c>
      <c r="U14" s="60">
        <f t="shared" si="4"/>
        <v>28223</v>
      </c>
      <c r="V14" s="60">
        <f t="shared" si="4"/>
        <v>28270</v>
      </c>
      <c r="W14" s="60">
        <f t="shared" si="4"/>
        <v>28480</v>
      </c>
      <c r="X14" s="60">
        <f t="shared" si="4"/>
        <v>28850</v>
      </c>
      <c r="Y14" s="60">
        <f t="shared" si="4"/>
        <v>28685</v>
      </c>
      <c r="Z14" s="60">
        <f t="shared" si="4"/>
        <v>29202</v>
      </c>
    </row>
    <row r="15" spans="1:26" ht="15.95" customHeight="1" x14ac:dyDescent="0.2">
      <c r="A15" s="27"/>
      <c r="B15" s="45" t="s">
        <v>215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14">
        <v>26891</v>
      </c>
      <c r="O15" s="14">
        <v>27438</v>
      </c>
      <c r="P15" s="14">
        <v>27458</v>
      </c>
      <c r="Q15" s="14">
        <v>27399</v>
      </c>
      <c r="R15" s="14">
        <v>27515</v>
      </c>
      <c r="S15" s="14">
        <v>27687</v>
      </c>
      <c r="T15" s="14">
        <v>27995</v>
      </c>
      <c r="U15" s="14">
        <v>28223</v>
      </c>
      <c r="V15" s="14">
        <v>28270</v>
      </c>
      <c r="W15" s="14">
        <v>28480</v>
      </c>
      <c r="X15" s="14">
        <v>28850</v>
      </c>
      <c r="Y15" s="14">
        <v>28685</v>
      </c>
      <c r="Z15" s="14">
        <v>29202</v>
      </c>
    </row>
    <row r="16" spans="1:26" ht="15.95" customHeight="1" thickBot="1" x14ac:dyDescent="0.25">
      <c r="A16" s="27"/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.95" customHeight="1" thickBot="1" x14ac:dyDescent="0.25">
      <c r="A17" s="32" t="s">
        <v>9</v>
      </c>
      <c r="B17" s="33" t="s">
        <v>7</v>
      </c>
      <c r="C17" s="34">
        <f t="shared" ref="C17:Z17" si="5">SUM(C18:C18)</f>
        <v>0</v>
      </c>
      <c r="D17" s="34">
        <f t="shared" si="5"/>
        <v>7743</v>
      </c>
      <c r="E17" s="34">
        <f t="shared" si="5"/>
        <v>7741</v>
      </c>
      <c r="F17" s="34">
        <f t="shared" si="5"/>
        <v>7735</v>
      </c>
      <c r="G17" s="34">
        <f t="shared" si="5"/>
        <v>7718</v>
      </c>
      <c r="H17" s="34">
        <f t="shared" si="5"/>
        <v>7623</v>
      </c>
      <c r="I17" s="34">
        <f t="shared" si="5"/>
        <v>7604</v>
      </c>
      <c r="J17" s="34">
        <f t="shared" si="5"/>
        <v>7592</v>
      </c>
      <c r="K17" s="34">
        <f t="shared" si="5"/>
        <v>7581</v>
      </c>
      <c r="L17" s="34">
        <f t="shared" si="5"/>
        <v>7546</v>
      </c>
      <c r="M17" s="34">
        <f t="shared" si="5"/>
        <v>7533</v>
      </c>
      <c r="N17" s="26">
        <v>31988</v>
      </c>
      <c r="O17" s="26">
        <f t="shared" si="5"/>
        <v>31928</v>
      </c>
      <c r="P17" s="26">
        <f t="shared" si="5"/>
        <v>31884</v>
      </c>
      <c r="Q17" s="26">
        <f t="shared" si="5"/>
        <v>31823</v>
      </c>
      <c r="R17" s="26">
        <f t="shared" si="5"/>
        <v>31761</v>
      </c>
      <c r="S17" s="26">
        <f t="shared" si="5"/>
        <v>31699</v>
      </c>
      <c r="T17" s="26">
        <f t="shared" si="5"/>
        <v>31636</v>
      </c>
      <c r="U17" s="26">
        <f t="shared" si="5"/>
        <v>31573</v>
      </c>
      <c r="V17" s="26">
        <f t="shared" si="5"/>
        <v>31510</v>
      </c>
      <c r="W17" s="26">
        <f t="shared" si="5"/>
        <v>31448</v>
      </c>
      <c r="X17" s="26">
        <f t="shared" si="5"/>
        <v>31385</v>
      </c>
      <c r="Y17" s="26">
        <f t="shared" si="5"/>
        <v>30565</v>
      </c>
      <c r="Z17" s="26">
        <f t="shared" si="5"/>
        <v>30502</v>
      </c>
    </row>
    <row r="18" spans="1:26" ht="15.95" customHeight="1" x14ac:dyDescent="0.2">
      <c r="A18" s="27"/>
      <c r="B18" s="28" t="s">
        <v>8</v>
      </c>
      <c r="C18" s="29"/>
      <c r="D18" s="29">
        <v>7743</v>
      </c>
      <c r="E18" s="29">
        <v>7741</v>
      </c>
      <c r="F18" s="29">
        <v>7735</v>
      </c>
      <c r="G18" s="29">
        <v>7718</v>
      </c>
      <c r="H18" s="29">
        <v>7623</v>
      </c>
      <c r="I18" s="29">
        <v>7604</v>
      </c>
      <c r="J18" s="29">
        <v>7592</v>
      </c>
      <c r="K18" s="29">
        <v>7581</v>
      </c>
      <c r="L18" s="29">
        <v>7546</v>
      </c>
      <c r="M18" s="29">
        <v>7533</v>
      </c>
      <c r="N18" s="28">
        <v>31988</v>
      </c>
      <c r="O18" s="28">
        <v>31928</v>
      </c>
      <c r="P18" s="28">
        <v>31884</v>
      </c>
      <c r="Q18" s="28">
        <v>31823</v>
      </c>
      <c r="R18" s="28">
        <v>31761</v>
      </c>
      <c r="S18" s="28">
        <v>31699</v>
      </c>
      <c r="T18" s="28">
        <v>31636</v>
      </c>
      <c r="U18" s="28">
        <v>31573</v>
      </c>
      <c r="V18" s="28">
        <v>31510</v>
      </c>
      <c r="W18" s="28">
        <v>31448</v>
      </c>
      <c r="X18" s="28">
        <v>31385</v>
      </c>
      <c r="Y18" s="28">
        <v>30565</v>
      </c>
      <c r="Z18" s="28">
        <v>30502</v>
      </c>
    </row>
    <row r="19" spans="1:26" ht="15.95" customHeight="1" thickBot="1" x14ac:dyDescent="0.25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95" customHeight="1" thickBot="1" x14ac:dyDescent="0.25">
      <c r="A20" s="32" t="s">
        <v>11</v>
      </c>
      <c r="B20" s="33" t="s">
        <v>71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6">
        <v>7410</v>
      </c>
      <c r="O20" s="26">
        <v>7306</v>
      </c>
      <c r="P20" s="26">
        <v>7301</v>
      </c>
      <c r="Q20" s="26">
        <v>7305</v>
      </c>
      <c r="R20" s="26">
        <v>7502</v>
      </c>
      <c r="S20" s="26">
        <v>6852</v>
      </c>
      <c r="T20" s="26">
        <v>6863</v>
      </c>
      <c r="U20" s="26">
        <v>6779</v>
      </c>
      <c r="V20" s="26">
        <v>6660</v>
      </c>
      <c r="W20" s="26">
        <v>6479</v>
      </c>
      <c r="X20" s="26">
        <v>6405</v>
      </c>
      <c r="Y20" s="26">
        <v>6276</v>
      </c>
      <c r="Z20" s="26">
        <v>6288</v>
      </c>
    </row>
    <row r="21" spans="1:26" ht="15.95" customHeight="1" thickBot="1" x14ac:dyDescent="0.25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95" customHeight="1" thickBot="1" x14ac:dyDescent="0.25">
      <c r="A22" s="32" t="s">
        <v>74</v>
      </c>
      <c r="B22" s="33" t="s">
        <v>10</v>
      </c>
      <c r="C22" s="34">
        <f t="shared" ref="C22:M22" si="6">SUM(C23:C24)</f>
        <v>0</v>
      </c>
      <c r="D22" s="34">
        <f t="shared" si="6"/>
        <v>354</v>
      </c>
      <c r="E22" s="34">
        <f t="shared" si="6"/>
        <v>347</v>
      </c>
      <c r="F22" s="34">
        <f t="shared" si="6"/>
        <v>345</v>
      </c>
      <c r="G22" s="34">
        <f t="shared" si="6"/>
        <v>353</v>
      </c>
      <c r="H22" s="34">
        <f t="shared" si="6"/>
        <v>407</v>
      </c>
      <c r="I22" s="34">
        <f t="shared" si="6"/>
        <v>391</v>
      </c>
      <c r="J22" s="34">
        <f t="shared" si="6"/>
        <v>377</v>
      </c>
      <c r="K22" s="34">
        <f t="shared" si="6"/>
        <v>370</v>
      </c>
      <c r="L22" s="34">
        <f t="shared" si="6"/>
        <v>382</v>
      </c>
      <c r="M22" s="34">
        <f t="shared" si="6"/>
        <v>399</v>
      </c>
      <c r="N22" s="26">
        <v>369</v>
      </c>
      <c r="O22" s="26">
        <f t="shared" ref="O22:Z22" si="7">SUM(O23:O24)</f>
        <v>217</v>
      </c>
      <c r="P22" s="26">
        <f t="shared" si="7"/>
        <v>245</v>
      </c>
      <c r="Q22" s="26">
        <f t="shared" si="7"/>
        <v>279</v>
      </c>
      <c r="R22" s="26">
        <f t="shared" si="7"/>
        <v>300</v>
      </c>
      <c r="S22" s="26">
        <f t="shared" si="7"/>
        <v>339</v>
      </c>
      <c r="T22" s="26">
        <f t="shared" si="7"/>
        <v>359</v>
      </c>
      <c r="U22" s="26">
        <f t="shared" si="7"/>
        <v>384</v>
      </c>
      <c r="V22" s="26">
        <f t="shared" si="7"/>
        <v>413</v>
      </c>
      <c r="W22" s="26">
        <f t="shared" si="7"/>
        <v>439</v>
      </c>
      <c r="X22" s="26">
        <f t="shared" si="7"/>
        <v>467</v>
      </c>
      <c r="Y22" s="26">
        <f t="shared" si="7"/>
        <v>495</v>
      </c>
      <c r="Z22" s="26">
        <f t="shared" si="7"/>
        <v>364</v>
      </c>
    </row>
    <row r="23" spans="1:26" ht="15.95" customHeight="1" x14ac:dyDescent="0.2">
      <c r="A23" s="27"/>
      <c r="B23" s="28" t="s">
        <v>72</v>
      </c>
      <c r="C23" s="29"/>
      <c r="D23" s="29">
        <v>226</v>
      </c>
      <c r="E23" s="29">
        <v>218</v>
      </c>
      <c r="F23" s="29">
        <v>215</v>
      </c>
      <c r="G23" s="29">
        <v>221</v>
      </c>
      <c r="H23" s="29">
        <v>258</v>
      </c>
      <c r="I23" s="29">
        <v>249</v>
      </c>
      <c r="J23" s="29">
        <v>232</v>
      </c>
      <c r="K23" s="29">
        <v>225</v>
      </c>
      <c r="L23" s="29">
        <v>231</v>
      </c>
      <c r="M23" s="29">
        <v>249</v>
      </c>
      <c r="N23" s="30">
        <v>336</v>
      </c>
      <c r="O23" s="30">
        <v>187</v>
      </c>
      <c r="P23" s="30">
        <v>200</v>
      </c>
      <c r="Q23" s="30">
        <v>217</v>
      </c>
      <c r="R23" s="30">
        <v>228</v>
      </c>
      <c r="S23" s="30">
        <v>253</v>
      </c>
      <c r="T23" s="30">
        <v>257</v>
      </c>
      <c r="U23" s="30">
        <v>270</v>
      </c>
      <c r="V23" s="30">
        <v>284</v>
      </c>
      <c r="W23" s="30">
        <v>296</v>
      </c>
      <c r="X23" s="30">
        <v>310</v>
      </c>
      <c r="Y23" s="30">
        <v>324</v>
      </c>
      <c r="Z23" s="30">
        <v>335</v>
      </c>
    </row>
    <row r="24" spans="1:26" ht="15.95" customHeight="1" x14ac:dyDescent="0.2">
      <c r="A24" s="27"/>
      <c r="B24" s="28" t="s">
        <v>73</v>
      </c>
      <c r="C24" s="29"/>
      <c r="D24" s="29">
        <v>128</v>
      </c>
      <c r="E24" s="29">
        <v>129</v>
      </c>
      <c r="F24" s="29">
        <v>130</v>
      </c>
      <c r="G24" s="29">
        <v>132</v>
      </c>
      <c r="H24" s="29">
        <v>149</v>
      </c>
      <c r="I24" s="29">
        <v>142</v>
      </c>
      <c r="J24" s="29">
        <v>145</v>
      </c>
      <c r="K24" s="29">
        <v>145</v>
      </c>
      <c r="L24" s="29">
        <v>151</v>
      </c>
      <c r="M24" s="29">
        <v>150</v>
      </c>
      <c r="N24" s="28">
        <v>33</v>
      </c>
      <c r="O24" s="28">
        <v>30</v>
      </c>
      <c r="P24" s="28">
        <v>45</v>
      </c>
      <c r="Q24" s="28">
        <v>62</v>
      </c>
      <c r="R24" s="28">
        <v>72</v>
      </c>
      <c r="S24" s="28">
        <v>86</v>
      </c>
      <c r="T24" s="28">
        <v>102</v>
      </c>
      <c r="U24" s="28">
        <v>114</v>
      </c>
      <c r="V24" s="28">
        <v>129</v>
      </c>
      <c r="W24" s="28">
        <v>143</v>
      </c>
      <c r="X24" s="28">
        <v>157</v>
      </c>
      <c r="Y24" s="28">
        <v>171</v>
      </c>
      <c r="Z24" s="28">
        <v>29</v>
      </c>
    </row>
    <row r="25" spans="1:26" ht="15.95" customHeight="1" thickBot="1" x14ac:dyDescent="0.25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95" customHeight="1" thickBot="1" x14ac:dyDescent="0.25">
      <c r="A26" s="32" t="s">
        <v>213</v>
      </c>
      <c r="B26" s="33" t="s">
        <v>12</v>
      </c>
      <c r="C26" s="34">
        <f t="shared" ref="C26:M26" si="8">SUM(C27:C28)</f>
        <v>0</v>
      </c>
      <c r="D26" s="34">
        <f t="shared" si="8"/>
        <v>808</v>
      </c>
      <c r="E26" s="34">
        <f t="shared" si="8"/>
        <v>220</v>
      </c>
      <c r="F26" s="34">
        <f t="shared" si="8"/>
        <v>194</v>
      </c>
      <c r="G26" s="34">
        <f t="shared" si="8"/>
        <v>196</v>
      </c>
      <c r="H26" s="34">
        <f t="shared" si="8"/>
        <v>190</v>
      </c>
      <c r="I26" s="34">
        <f t="shared" si="8"/>
        <v>164</v>
      </c>
      <c r="J26" s="34">
        <f t="shared" si="8"/>
        <v>217</v>
      </c>
      <c r="K26" s="34">
        <f t="shared" si="8"/>
        <v>172</v>
      </c>
      <c r="L26" s="34">
        <f t="shared" si="8"/>
        <v>202</v>
      </c>
      <c r="M26" s="34">
        <f t="shared" si="8"/>
        <v>182</v>
      </c>
      <c r="N26" s="26">
        <v>9486</v>
      </c>
      <c r="O26" s="26">
        <f t="shared" ref="O26:Z26" si="9">SUM(O27:O28)</f>
        <v>9691</v>
      </c>
      <c r="P26" s="26">
        <f t="shared" si="9"/>
        <v>9759</v>
      </c>
      <c r="Q26" s="26">
        <f t="shared" si="9"/>
        <v>9765</v>
      </c>
      <c r="R26" s="26">
        <f t="shared" si="9"/>
        <v>9903</v>
      </c>
      <c r="S26" s="26">
        <f t="shared" si="9"/>
        <v>9778</v>
      </c>
      <c r="T26" s="26">
        <f t="shared" si="9"/>
        <v>9869</v>
      </c>
      <c r="U26" s="26">
        <f>SUM(U27:U28)</f>
        <v>9948</v>
      </c>
      <c r="V26" s="26">
        <f t="shared" si="9"/>
        <v>10279</v>
      </c>
      <c r="W26" s="26">
        <f t="shared" si="9"/>
        <v>10133</v>
      </c>
      <c r="X26" s="26">
        <f>SUM(X27:X28)</f>
        <v>10316</v>
      </c>
      <c r="Y26" s="26">
        <f t="shared" si="9"/>
        <v>10175</v>
      </c>
      <c r="Z26" s="26">
        <f t="shared" si="9"/>
        <v>10432</v>
      </c>
    </row>
    <row r="27" spans="1:26" ht="15.95" customHeight="1" x14ac:dyDescent="0.2">
      <c r="A27" s="27"/>
      <c r="B27" s="28" t="s">
        <v>13</v>
      </c>
      <c r="C27" s="29"/>
      <c r="D27" s="29">
        <v>59</v>
      </c>
      <c r="E27" s="29">
        <v>90</v>
      </c>
      <c r="F27" s="29">
        <v>68</v>
      </c>
      <c r="G27" s="29">
        <v>73</v>
      </c>
      <c r="H27" s="29">
        <v>72</v>
      </c>
      <c r="I27" s="29">
        <v>50</v>
      </c>
      <c r="J27" s="29">
        <v>94</v>
      </c>
      <c r="K27" s="29">
        <v>54</v>
      </c>
      <c r="L27" s="29">
        <v>83</v>
      </c>
      <c r="M27" s="29">
        <v>72</v>
      </c>
      <c r="N27" s="30">
        <v>179</v>
      </c>
      <c r="O27" s="30">
        <v>317</v>
      </c>
      <c r="P27" s="30">
        <v>283</v>
      </c>
      <c r="Q27" s="30">
        <v>208</v>
      </c>
      <c r="R27" s="30">
        <v>300</v>
      </c>
      <c r="S27" s="30">
        <v>104</v>
      </c>
      <c r="T27" s="30">
        <v>115</v>
      </c>
      <c r="U27" s="30">
        <v>121</v>
      </c>
      <c r="V27" s="30">
        <v>365</v>
      </c>
      <c r="W27" s="30">
        <v>187</v>
      </c>
      <c r="X27" s="30">
        <v>332</v>
      </c>
      <c r="Y27" s="30">
        <v>147</v>
      </c>
      <c r="Z27" s="30">
        <v>298</v>
      </c>
    </row>
    <row r="28" spans="1:26" ht="15.95" customHeight="1" thickBot="1" x14ac:dyDescent="0.25">
      <c r="A28" s="35"/>
      <c r="B28" s="31" t="s">
        <v>217</v>
      </c>
      <c r="C28" s="36"/>
      <c r="D28" s="36">
        <v>749</v>
      </c>
      <c r="E28" s="36">
        <v>130</v>
      </c>
      <c r="F28" s="36">
        <v>126</v>
      </c>
      <c r="G28" s="36">
        <v>123</v>
      </c>
      <c r="H28" s="36">
        <v>118</v>
      </c>
      <c r="I28" s="36">
        <v>114</v>
      </c>
      <c r="J28" s="36">
        <v>123</v>
      </c>
      <c r="K28" s="36">
        <v>118</v>
      </c>
      <c r="L28" s="36">
        <v>119</v>
      </c>
      <c r="M28" s="36">
        <v>110</v>
      </c>
      <c r="N28" s="31">
        <v>9307</v>
      </c>
      <c r="O28" s="31">
        <v>9374</v>
      </c>
      <c r="P28" s="31">
        <v>9476</v>
      </c>
      <c r="Q28" s="31">
        <v>9557</v>
      </c>
      <c r="R28" s="31">
        <v>9603</v>
      </c>
      <c r="S28" s="31">
        <v>9674</v>
      </c>
      <c r="T28" s="31">
        <v>9754</v>
      </c>
      <c r="U28" s="31">
        <v>9827</v>
      </c>
      <c r="V28" s="31">
        <v>9914</v>
      </c>
      <c r="W28" s="31">
        <v>9946</v>
      </c>
      <c r="X28" s="31">
        <v>9984</v>
      </c>
      <c r="Y28" s="31">
        <v>10028</v>
      </c>
      <c r="Z28" s="31">
        <v>10134</v>
      </c>
    </row>
    <row r="29" spans="1:26" ht="15.95" customHeight="1" thickBot="1" x14ac:dyDescent="0.25">
      <c r="A29" s="37"/>
      <c r="B29" s="26" t="s">
        <v>77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26">
        <v>484810</v>
      </c>
      <c r="O29" s="26">
        <f t="shared" ref="O29:Z29" si="10">O5+O10+O14+O17+O20+O22+O26</f>
        <v>504556</v>
      </c>
      <c r="P29" s="26">
        <f t="shared" si="10"/>
        <v>502855</v>
      </c>
      <c r="Q29" s="26">
        <f t="shared" si="10"/>
        <v>502442</v>
      </c>
      <c r="R29" s="26">
        <f t="shared" si="10"/>
        <v>505645</v>
      </c>
      <c r="S29" s="26">
        <f t="shared" si="10"/>
        <v>515182</v>
      </c>
      <c r="T29" s="26">
        <f t="shared" si="10"/>
        <v>528114</v>
      </c>
      <c r="U29" s="26">
        <f t="shared" si="10"/>
        <v>529010</v>
      </c>
      <c r="V29" s="26">
        <f t="shared" si="10"/>
        <v>524819</v>
      </c>
      <c r="W29" s="26">
        <f t="shared" si="10"/>
        <v>534076</v>
      </c>
      <c r="X29" s="26">
        <f t="shared" si="10"/>
        <v>545355</v>
      </c>
      <c r="Y29" s="26">
        <f t="shared" si="10"/>
        <v>534396</v>
      </c>
      <c r="Z29" s="26">
        <f t="shared" si="10"/>
        <v>543968</v>
      </c>
    </row>
    <row r="30" spans="1:26" ht="15.95" customHeight="1" thickBot="1" x14ac:dyDescent="0.25">
      <c r="B30" s="39"/>
      <c r="N30" s="41"/>
      <c r="O30" s="39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1"/>
    </row>
    <row r="31" spans="1:26" ht="15.95" customHeight="1" thickBot="1" x14ac:dyDescent="0.25">
      <c r="A31" s="42">
        <v>2</v>
      </c>
      <c r="B31" s="20" t="s">
        <v>14</v>
      </c>
      <c r="C31" s="43" t="e">
        <f>+C32+#REF!+C36+C38+C43</f>
        <v>#REF!</v>
      </c>
      <c r="D31" s="43" t="e">
        <f>+D32+#REF!+D36+D38+D43</f>
        <v>#REF!</v>
      </c>
      <c r="E31" s="43" t="e">
        <f>+E32+#REF!+E36+E38+E43</f>
        <v>#REF!</v>
      </c>
      <c r="F31" s="43" t="e">
        <f>+F32+#REF!+F36+F38+F43</f>
        <v>#REF!</v>
      </c>
      <c r="G31" s="43" t="e">
        <f>+G32+#REF!+G36+G38+G43</f>
        <v>#REF!</v>
      </c>
      <c r="H31" s="43" t="e">
        <f>+H32+#REF!+H36+H38+H43</f>
        <v>#REF!</v>
      </c>
      <c r="I31" s="43" t="e">
        <f>+I32+#REF!+I36+I38+I43</f>
        <v>#REF!</v>
      </c>
      <c r="J31" s="43" t="e">
        <f>+J32+#REF!+J36+J38+J43</f>
        <v>#REF!</v>
      </c>
      <c r="K31" s="43" t="e">
        <f>+K32+#REF!+K36+K38+K43</f>
        <v>#REF!</v>
      </c>
      <c r="L31" s="43" t="e">
        <f>+L32+#REF!+L36+L38+L43</f>
        <v>#REF!</v>
      </c>
      <c r="M31" s="43" t="e">
        <f>+M32+#REF!+M36+M38+M43</f>
        <v>#REF!</v>
      </c>
      <c r="N31" s="18" t="s">
        <v>69</v>
      </c>
      <c r="O31" s="18" t="s">
        <v>62</v>
      </c>
      <c r="P31" s="18" t="s">
        <v>63</v>
      </c>
      <c r="Q31" s="18" t="s">
        <v>64</v>
      </c>
      <c r="R31" s="18" t="s">
        <v>65</v>
      </c>
      <c r="S31" s="18" t="s">
        <v>57</v>
      </c>
      <c r="T31" s="18" t="s">
        <v>58</v>
      </c>
      <c r="U31" s="18" t="s">
        <v>59</v>
      </c>
      <c r="V31" s="18" t="s">
        <v>60</v>
      </c>
      <c r="W31" s="18" t="s">
        <v>61</v>
      </c>
      <c r="X31" s="18" t="s">
        <v>66</v>
      </c>
      <c r="Y31" s="18" t="s">
        <v>67</v>
      </c>
      <c r="Z31" s="18" t="s">
        <v>69</v>
      </c>
    </row>
    <row r="32" spans="1:26" ht="15.95" customHeight="1" thickBot="1" x14ac:dyDescent="0.25">
      <c r="A32" s="23" t="s">
        <v>15</v>
      </c>
      <c r="B32" s="24" t="s">
        <v>131</v>
      </c>
      <c r="C32" s="25">
        <f t="shared" ref="C32:M32" si="11">SUM(C33:C34)</f>
        <v>0</v>
      </c>
      <c r="D32" s="25">
        <f t="shared" si="11"/>
        <v>125451</v>
      </c>
      <c r="E32" s="25">
        <f t="shared" si="11"/>
        <v>126025</v>
      </c>
      <c r="F32" s="25">
        <f t="shared" si="11"/>
        <v>125754</v>
      </c>
      <c r="G32" s="25">
        <f t="shared" si="11"/>
        <v>126199</v>
      </c>
      <c r="H32" s="25">
        <f t="shared" si="11"/>
        <v>126369</v>
      </c>
      <c r="I32" s="25">
        <f t="shared" si="11"/>
        <v>126547</v>
      </c>
      <c r="J32" s="25">
        <f t="shared" si="11"/>
        <v>128482</v>
      </c>
      <c r="K32" s="25">
        <f t="shared" si="11"/>
        <v>130231</v>
      </c>
      <c r="L32" s="25">
        <f t="shared" si="11"/>
        <v>130877</v>
      </c>
      <c r="M32" s="25">
        <f t="shared" si="11"/>
        <v>130977</v>
      </c>
      <c r="N32" s="71">
        <v>401486</v>
      </c>
      <c r="O32" s="26">
        <f t="shared" ref="O32:Z32" si="12">SUM(O33:O35)</f>
        <v>401230</v>
      </c>
      <c r="P32" s="26">
        <f t="shared" si="12"/>
        <v>400222</v>
      </c>
      <c r="Q32" s="26">
        <f t="shared" si="12"/>
        <v>401199</v>
      </c>
      <c r="R32" s="26">
        <f t="shared" si="12"/>
        <v>403427</v>
      </c>
      <c r="S32" s="26">
        <f t="shared" si="12"/>
        <v>405022</v>
      </c>
      <c r="T32" s="26">
        <f t="shared" si="12"/>
        <v>404714</v>
      </c>
      <c r="U32" s="26">
        <f t="shared" si="12"/>
        <v>403865</v>
      </c>
      <c r="V32" s="26">
        <f t="shared" si="12"/>
        <v>403745</v>
      </c>
      <c r="W32" s="26">
        <f t="shared" si="12"/>
        <v>402920</v>
      </c>
      <c r="X32" s="26">
        <f t="shared" si="12"/>
        <v>401415</v>
      </c>
      <c r="Y32" s="71">
        <f t="shared" si="12"/>
        <v>400602</v>
      </c>
      <c r="Z32" s="71">
        <f t="shared" si="12"/>
        <v>424011</v>
      </c>
    </row>
    <row r="33" spans="1:26" ht="15.95" customHeight="1" x14ac:dyDescent="0.2">
      <c r="A33" s="27"/>
      <c r="B33" s="28" t="s">
        <v>16</v>
      </c>
      <c r="C33" s="29"/>
      <c r="D33" s="29">
        <v>104106</v>
      </c>
      <c r="E33" s="29">
        <v>104371</v>
      </c>
      <c r="F33" s="29">
        <v>103922</v>
      </c>
      <c r="G33" s="29">
        <v>104025</v>
      </c>
      <c r="H33" s="29">
        <v>103881</v>
      </c>
      <c r="I33" s="29">
        <v>103756</v>
      </c>
      <c r="J33" s="29">
        <v>105623</v>
      </c>
      <c r="K33" s="29">
        <v>107093</v>
      </c>
      <c r="L33" s="29">
        <v>107535</v>
      </c>
      <c r="M33" s="29">
        <v>108096</v>
      </c>
      <c r="N33" s="72">
        <v>376315</v>
      </c>
      <c r="O33" s="30">
        <v>375914</v>
      </c>
      <c r="P33" s="30">
        <v>374747</v>
      </c>
      <c r="Q33" s="30">
        <v>375504</v>
      </c>
      <c r="R33" s="30">
        <v>379012</v>
      </c>
      <c r="S33" s="30">
        <v>380420</v>
      </c>
      <c r="T33" s="30">
        <v>379988</v>
      </c>
      <c r="U33" s="30">
        <v>379081</v>
      </c>
      <c r="V33" s="30">
        <v>378878</v>
      </c>
      <c r="W33" s="30">
        <v>377967</v>
      </c>
      <c r="X33" s="30">
        <v>376433</v>
      </c>
      <c r="Y33" s="72">
        <v>375555</v>
      </c>
      <c r="Z33" s="72">
        <v>397609</v>
      </c>
    </row>
    <row r="34" spans="1:26" ht="15.95" customHeight="1" x14ac:dyDescent="0.2">
      <c r="A34" s="27"/>
      <c r="B34" s="28" t="s">
        <v>17</v>
      </c>
      <c r="C34" s="29"/>
      <c r="D34" s="29">
        <v>21345</v>
      </c>
      <c r="E34" s="29">
        <v>21654</v>
      </c>
      <c r="F34" s="29">
        <v>21832</v>
      </c>
      <c r="G34" s="29">
        <v>22174</v>
      </c>
      <c r="H34" s="29">
        <v>22488</v>
      </c>
      <c r="I34" s="29">
        <v>22791</v>
      </c>
      <c r="J34" s="29">
        <v>22859</v>
      </c>
      <c r="K34" s="29">
        <v>23138</v>
      </c>
      <c r="L34" s="29">
        <v>23342</v>
      </c>
      <c r="M34" s="29">
        <v>22881</v>
      </c>
      <c r="N34" s="73">
        <v>25171</v>
      </c>
      <c r="O34" s="28">
        <v>25316</v>
      </c>
      <c r="P34" s="28">
        <v>25475</v>
      </c>
      <c r="Q34" s="28">
        <v>25695</v>
      </c>
      <c r="R34" s="28">
        <v>24415</v>
      </c>
      <c r="S34" s="28">
        <v>24602</v>
      </c>
      <c r="T34" s="28">
        <v>24726</v>
      </c>
      <c r="U34" s="28">
        <v>24784</v>
      </c>
      <c r="V34" s="28">
        <v>24867</v>
      </c>
      <c r="W34" s="28">
        <v>24953</v>
      </c>
      <c r="X34" s="28">
        <v>24982</v>
      </c>
      <c r="Y34" s="73">
        <v>25047</v>
      </c>
      <c r="Z34" s="73">
        <v>26402</v>
      </c>
    </row>
    <row r="35" spans="1:26" ht="15.95" customHeight="1" thickBot="1" x14ac:dyDescent="0.25">
      <c r="A35" s="27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95" customHeight="1" thickBot="1" x14ac:dyDescent="0.25">
      <c r="A36" s="32" t="s">
        <v>18</v>
      </c>
      <c r="B36" s="33" t="s">
        <v>239</v>
      </c>
      <c r="C36" s="34"/>
      <c r="D36" s="34">
        <v>2111</v>
      </c>
      <c r="E36" s="34">
        <v>2123</v>
      </c>
      <c r="F36" s="34">
        <v>2135</v>
      </c>
      <c r="G36" s="34">
        <v>2146</v>
      </c>
      <c r="H36" s="34">
        <v>5473</v>
      </c>
      <c r="I36" s="34">
        <v>5515</v>
      </c>
      <c r="J36" s="34">
        <v>5618</v>
      </c>
      <c r="K36" s="34">
        <v>5713</v>
      </c>
      <c r="L36" s="34">
        <v>5765</v>
      </c>
      <c r="M36" s="34">
        <v>5802</v>
      </c>
      <c r="N36" s="26">
        <v>11060</v>
      </c>
      <c r="O36" s="26">
        <v>11143</v>
      </c>
      <c r="P36" s="26">
        <v>11299</v>
      </c>
      <c r="Q36" s="26">
        <v>11460</v>
      </c>
      <c r="R36" s="26">
        <v>11689</v>
      </c>
      <c r="S36" s="26">
        <v>11394</v>
      </c>
      <c r="T36" s="26">
        <v>11415</v>
      </c>
      <c r="U36" s="26">
        <v>11496</v>
      </c>
      <c r="V36" s="26">
        <v>11497</v>
      </c>
      <c r="W36" s="26">
        <v>11547</v>
      </c>
      <c r="X36" s="26">
        <v>11590</v>
      </c>
      <c r="Y36" s="26">
        <v>11640</v>
      </c>
      <c r="Z36" s="26">
        <v>11801</v>
      </c>
    </row>
    <row r="37" spans="1:26" ht="15.95" customHeight="1" thickBot="1" x14ac:dyDescent="0.25">
      <c r="A37" s="27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95" customHeight="1" thickBot="1" x14ac:dyDescent="0.25">
      <c r="A38" s="32" t="s">
        <v>20</v>
      </c>
      <c r="B38" s="33" t="s">
        <v>21</v>
      </c>
      <c r="C38" s="34"/>
      <c r="D38" s="34">
        <v>177</v>
      </c>
      <c r="E38" s="34">
        <v>234</v>
      </c>
      <c r="F38" s="34">
        <v>311</v>
      </c>
      <c r="G38" s="34">
        <v>369</v>
      </c>
      <c r="H38" s="34">
        <v>420</v>
      </c>
      <c r="I38" s="34">
        <v>493</v>
      </c>
      <c r="J38" s="34">
        <v>562</v>
      </c>
      <c r="K38" s="34">
        <v>624</v>
      </c>
      <c r="L38" s="34">
        <v>700</v>
      </c>
      <c r="M38" s="34">
        <v>752</v>
      </c>
      <c r="N38" s="26">
        <v>225</v>
      </c>
      <c r="O38" s="26">
        <f>O39</f>
        <v>388</v>
      </c>
      <c r="P38" s="26">
        <f t="shared" ref="P38:Z38" si="13">P39</f>
        <v>602</v>
      </c>
      <c r="Q38" s="26">
        <f t="shared" si="13"/>
        <v>821</v>
      </c>
      <c r="R38" s="26">
        <f t="shared" si="13"/>
        <v>1042</v>
      </c>
      <c r="S38" s="26">
        <f t="shared" si="13"/>
        <v>1272</v>
      </c>
      <c r="T38" s="26">
        <f t="shared" si="13"/>
        <v>1504</v>
      </c>
      <c r="U38" s="26">
        <f t="shared" si="13"/>
        <v>1721</v>
      </c>
      <c r="V38" s="26">
        <f t="shared" si="13"/>
        <v>1933</v>
      </c>
      <c r="W38" s="26">
        <f t="shared" si="13"/>
        <v>2167</v>
      </c>
      <c r="X38" s="26">
        <f t="shared" si="13"/>
        <v>2384</v>
      </c>
      <c r="Y38" s="26">
        <f t="shared" si="13"/>
        <v>2595</v>
      </c>
      <c r="Z38" s="26">
        <f t="shared" si="13"/>
        <v>244</v>
      </c>
    </row>
    <row r="39" spans="1:26" ht="15.95" customHeight="1" x14ac:dyDescent="0.2">
      <c r="A39" s="32"/>
      <c r="B39" s="45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>
        <v>225</v>
      </c>
      <c r="O39" s="47">
        <v>388</v>
      </c>
      <c r="P39" s="47">
        <v>602</v>
      </c>
      <c r="Q39" s="47">
        <v>821</v>
      </c>
      <c r="R39" s="47">
        <v>1042</v>
      </c>
      <c r="S39" s="47">
        <v>1272</v>
      </c>
      <c r="T39" s="47">
        <v>1504</v>
      </c>
      <c r="U39" s="47">
        <v>1721</v>
      </c>
      <c r="V39" s="47">
        <v>1933</v>
      </c>
      <c r="W39" s="47">
        <v>2167</v>
      </c>
      <c r="X39" s="47">
        <v>2384</v>
      </c>
      <c r="Y39" s="47">
        <v>2595</v>
      </c>
      <c r="Z39" s="47">
        <v>244</v>
      </c>
    </row>
    <row r="40" spans="1:26" ht="15.95" customHeight="1" thickBot="1" x14ac:dyDescent="0.25">
      <c r="A40" s="32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58"/>
      <c r="O40" s="58"/>
      <c r="P40" s="58"/>
      <c r="Q40" s="58"/>
      <c r="R40" s="96" t="s">
        <v>195</v>
      </c>
      <c r="S40" s="58"/>
      <c r="T40" s="58"/>
      <c r="U40" s="58"/>
      <c r="V40" s="58"/>
      <c r="W40" s="58"/>
      <c r="X40" s="58"/>
      <c r="Y40" s="58"/>
      <c r="Z40" s="58"/>
    </row>
    <row r="41" spans="1:26" ht="15.95" customHeight="1" thickBot="1" x14ac:dyDescent="0.25">
      <c r="A41" s="32" t="s">
        <v>22</v>
      </c>
      <c r="B41" s="33" t="s">
        <v>200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26">
        <v>69</v>
      </c>
      <c r="O41" s="26">
        <v>69</v>
      </c>
      <c r="P41" s="26">
        <v>69</v>
      </c>
      <c r="Q41" s="26">
        <v>69</v>
      </c>
      <c r="R41" s="26">
        <v>48</v>
      </c>
      <c r="S41" s="26">
        <v>48</v>
      </c>
      <c r="T41" s="26">
        <v>48</v>
      </c>
      <c r="U41" s="26">
        <v>48</v>
      </c>
      <c r="V41" s="26">
        <v>48</v>
      </c>
      <c r="W41" s="26">
        <v>48</v>
      </c>
      <c r="X41" s="26">
        <v>48</v>
      </c>
      <c r="Y41" s="26">
        <v>48</v>
      </c>
      <c r="Z41" s="26">
        <v>48</v>
      </c>
    </row>
    <row r="42" spans="1:26" ht="15.95" customHeight="1" thickBot="1" x14ac:dyDescent="0.25">
      <c r="A42" s="3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5.95" customHeight="1" thickBot="1" x14ac:dyDescent="0.25">
      <c r="A43" s="48" t="s">
        <v>201</v>
      </c>
      <c r="B43" s="49" t="s">
        <v>23</v>
      </c>
      <c r="C43" s="34"/>
      <c r="D43" s="34">
        <v>-62468</v>
      </c>
      <c r="E43" s="34">
        <v>-62784</v>
      </c>
      <c r="F43" s="34">
        <v>-65115</v>
      </c>
      <c r="G43" s="34">
        <v>-65882</v>
      </c>
      <c r="H43" s="34">
        <v>-66657</v>
      </c>
      <c r="I43" s="34">
        <v>-66614</v>
      </c>
      <c r="J43" s="34">
        <v>-66902</v>
      </c>
      <c r="K43" s="34">
        <v>-69987</v>
      </c>
      <c r="L43" s="34">
        <v>-72718</v>
      </c>
      <c r="M43" s="34">
        <v>-74549</v>
      </c>
      <c r="N43" s="75">
        <v>71970</v>
      </c>
      <c r="O43" s="50">
        <v>91726</v>
      </c>
      <c r="P43" s="50">
        <v>90663</v>
      </c>
      <c r="Q43" s="50">
        <v>88893</v>
      </c>
      <c r="R43" s="50">
        <v>89439</v>
      </c>
      <c r="S43" s="50">
        <v>97446</v>
      </c>
      <c r="T43" s="50">
        <v>110433</v>
      </c>
      <c r="U43" s="50">
        <v>111880</v>
      </c>
      <c r="V43" s="50">
        <v>107596</v>
      </c>
      <c r="W43" s="50">
        <v>117394</v>
      </c>
      <c r="X43" s="50">
        <v>129918</v>
      </c>
      <c r="Y43" s="50">
        <v>119511</v>
      </c>
      <c r="Z43" s="75">
        <v>107864</v>
      </c>
    </row>
    <row r="44" spans="1:26" ht="15.95" customHeight="1" thickBot="1" x14ac:dyDescent="0.25">
      <c r="A44" s="37"/>
      <c r="B44" s="26" t="s">
        <v>78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>
        <v>484810</v>
      </c>
      <c r="O44" s="52">
        <f t="shared" ref="O44:Z44" si="14">O32+O36+O38+O43+O41</f>
        <v>504556</v>
      </c>
      <c r="P44" s="52">
        <f t="shared" si="14"/>
        <v>502855</v>
      </c>
      <c r="Q44" s="52">
        <f t="shared" si="14"/>
        <v>502442</v>
      </c>
      <c r="R44" s="52">
        <f t="shared" si="14"/>
        <v>505645</v>
      </c>
      <c r="S44" s="52">
        <f t="shared" si="14"/>
        <v>515182</v>
      </c>
      <c r="T44" s="52">
        <f t="shared" si="14"/>
        <v>528114</v>
      </c>
      <c r="U44" s="52">
        <f t="shared" si="14"/>
        <v>529010</v>
      </c>
      <c r="V44" s="52">
        <f t="shared" si="14"/>
        <v>524819</v>
      </c>
      <c r="W44" s="52">
        <f t="shared" si="14"/>
        <v>534076</v>
      </c>
      <c r="X44" s="52">
        <f t="shared" si="14"/>
        <v>545355</v>
      </c>
      <c r="Y44" s="52">
        <f t="shared" si="14"/>
        <v>534396</v>
      </c>
      <c r="Z44" s="52">
        <f t="shared" si="14"/>
        <v>543968</v>
      </c>
    </row>
    <row r="45" spans="1:26" ht="15.95" customHeight="1" x14ac:dyDescent="0.2">
      <c r="B45" s="40"/>
      <c r="N45" s="91"/>
      <c r="O45" s="91"/>
      <c r="P45" s="91"/>
      <c r="Q45" s="91"/>
      <c r="R45" s="91"/>
      <c r="S45" s="201" t="s">
        <v>287</v>
      </c>
      <c r="T45" s="103">
        <f>'BALANÇO CONSOLIDADO'!U48</f>
        <v>43847</v>
      </c>
      <c r="U45" s="91"/>
      <c r="V45" s="90" t="s">
        <v>199</v>
      </c>
      <c r="W45" s="97">
        <f ca="1">TODAY()</f>
        <v>43957</v>
      </c>
      <c r="X45" s="91"/>
      <c r="Y45" s="90" t="s">
        <v>220</v>
      </c>
      <c r="Z45" s="86" t="s">
        <v>227</v>
      </c>
    </row>
    <row r="46" spans="1:26" ht="15" customHeight="1" x14ac:dyDescent="0.2">
      <c r="B46" s="53"/>
      <c r="N46" s="74"/>
      <c r="O46" s="53"/>
      <c r="Y46" s="90"/>
      <c r="Z46" s="97"/>
    </row>
    <row r="47" spans="1:26" ht="13.5" customHeight="1" x14ac:dyDescent="0.2">
      <c r="A47" s="56"/>
      <c r="B47" s="53"/>
      <c r="O47" s="53"/>
      <c r="Y47" s="90"/>
      <c r="Z47" s="86"/>
    </row>
    <row r="48" spans="1:26" ht="13.5" customHeight="1" x14ac:dyDescent="0.2">
      <c r="B48" s="53"/>
      <c r="O48" s="53"/>
      <c r="T48" s="74"/>
    </row>
  </sheetData>
  <mergeCells count="2">
    <mergeCell ref="B1:Z1"/>
    <mergeCell ref="B2:X2"/>
  </mergeCells>
  <phoneticPr fontId="11" type="noConversion"/>
  <printOptions horizontalCentered="1" verticalCentered="1"/>
  <pageMargins left="0" right="0" top="0.59055118110236227" bottom="0.39370078740157483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96" zoomScaleNormal="96" workbookViewId="0">
      <selection activeCell="O17" sqref="O17"/>
    </sheetView>
  </sheetViews>
  <sheetFormatPr defaultColWidth="10.28515625" defaultRowHeight="18" customHeight="1" x14ac:dyDescent="0.2"/>
  <cols>
    <col min="1" max="1" width="5.28515625" style="156" customWidth="1"/>
    <col min="2" max="2" width="31.7109375" style="156" customWidth="1"/>
    <col min="3" max="3" width="12.85546875" style="156" customWidth="1"/>
    <col min="4" max="4" width="11.85546875" style="156" customWidth="1"/>
    <col min="5" max="5" width="11.28515625" style="156" bestFit="1" customWidth="1"/>
    <col min="6" max="6" width="10.28515625" style="156" customWidth="1"/>
    <col min="7" max="8" width="11.42578125" style="156" customWidth="1"/>
    <col min="9" max="9" width="11.7109375" style="156" customWidth="1"/>
    <col min="10" max="10" width="12.140625" style="156" bestFit="1" customWidth="1"/>
    <col min="11" max="11" width="10.85546875" style="156" customWidth="1"/>
    <col min="12" max="13" width="11.28515625" style="156" customWidth="1"/>
    <col min="14" max="14" width="11.7109375" style="156" bestFit="1" customWidth="1"/>
    <col min="15" max="15" width="11.5703125" style="156" customWidth="1"/>
    <col min="16" max="16" width="14" style="156" customWidth="1"/>
    <col min="17" max="16384" width="10.28515625" style="156"/>
  </cols>
  <sheetData>
    <row r="1" spans="1:25" ht="18" customHeight="1" x14ac:dyDescent="0.2">
      <c r="A1" s="155"/>
      <c r="B1" s="378" t="s">
        <v>70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9"/>
    </row>
    <row r="2" spans="1:25" ht="18" customHeight="1" thickBot="1" x14ac:dyDescent="0.25">
      <c r="A2" s="157"/>
      <c r="B2" s="380" t="s">
        <v>245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P2" s="158" t="s">
        <v>107</v>
      </c>
    </row>
    <row r="3" spans="1:25" ht="18" customHeight="1" thickBot="1" x14ac:dyDescent="0.25">
      <c r="A3" s="159"/>
      <c r="B3" s="160" t="s">
        <v>86</v>
      </c>
      <c r="C3" s="161" t="s">
        <v>90</v>
      </c>
      <c r="D3" s="162" t="s">
        <v>62</v>
      </c>
      <c r="E3" s="162" t="s">
        <v>63</v>
      </c>
      <c r="F3" s="162" t="s">
        <v>64</v>
      </c>
      <c r="G3" s="162" t="s">
        <v>65</v>
      </c>
      <c r="H3" s="162" t="s">
        <v>57</v>
      </c>
      <c r="I3" s="162" t="s">
        <v>58</v>
      </c>
      <c r="J3" s="162" t="s">
        <v>59</v>
      </c>
      <c r="K3" s="162" t="s">
        <v>60</v>
      </c>
      <c r="L3" s="162" t="s">
        <v>61</v>
      </c>
      <c r="M3" s="162" t="s">
        <v>66</v>
      </c>
      <c r="N3" s="162" t="s">
        <v>67</v>
      </c>
      <c r="O3" s="162" t="s">
        <v>69</v>
      </c>
      <c r="P3" s="162" t="s">
        <v>24</v>
      </c>
    </row>
    <row r="4" spans="1:25" ht="18" customHeight="1" thickBot="1" x14ac:dyDescent="0.25">
      <c r="A4" s="163">
        <v>3</v>
      </c>
      <c r="B4" s="164" t="s">
        <v>96</v>
      </c>
      <c r="C4" s="165">
        <v>63131458</v>
      </c>
      <c r="D4" s="165">
        <f>D5+D22+D30</f>
        <v>22678943</v>
      </c>
      <c r="E4" s="165">
        <f t="shared" ref="E4:G4" si="0">E5+E22+E30</f>
        <v>1048414</v>
      </c>
      <c r="F4" s="165">
        <f t="shared" si="0"/>
        <v>2413623</v>
      </c>
      <c r="G4" s="165">
        <f t="shared" si="0"/>
        <v>5811930</v>
      </c>
      <c r="H4" s="165">
        <f t="shared" ref="H4" si="1">H5+H22+H30</f>
        <v>12485458</v>
      </c>
      <c r="I4" s="165">
        <f t="shared" ref="I4" si="2">I5+I22+I30</f>
        <v>15873488</v>
      </c>
      <c r="J4" s="165">
        <f t="shared" ref="J4" si="3">J5+J22+J30</f>
        <v>3821762</v>
      </c>
      <c r="K4" s="165">
        <f t="shared" ref="K4" si="4">K5+K22+K30</f>
        <v>-1249029</v>
      </c>
      <c r="L4" s="165">
        <f t="shared" ref="L4" si="5">L5+L22+L30</f>
        <v>12488548</v>
      </c>
      <c r="M4" s="165">
        <f t="shared" ref="M4" si="6">M5+M22+M30</f>
        <v>14218706</v>
      </c>
      <c r="N4" s="165">
        <f t="shared" ref="N4" si="7">N5+N22+N30</f>
        <v>-8032506</v>
      </c>
      <c r="O4" s="165">
        <f t="shared" ref="O4:P4" si="8">O5+O22+O30</f>
        <v>15122336</v>
      </c>
      <c r="P4" s="165">
        <f t="shared" si="8"/>
        <v>96681673</v>
      </c>
    </row>
    <row r="5" spans="1:25" ht="18" customHeight="1" thickBot="1" x14ac:dyDescent="0.25">
      <c r="A5" s="166" t="s">
        <v>25</v>
      </c>
      <c r="B5" s="167" t="s">
        <v>95</v>
      </c>
      <c r="C5" s="168">
        <v>4552983</v>
      </c>
      <c r="D5" s="168">
        <f t="shared" ref="D5:P5" si="9">D6+D11+D20</f>
        <v>379481</v>
      </c>
      <c r="E5" s="168">
        <f t="shared" si="9"/>
        <v>375711</v>
      </c>
      <c r="F5" s="168">
        <f t="shared" si="9"/>
        <v>382278</v>
      </c>
      <c r="G5" s="168">
        <f t="shared" si="9"/>
        <v>380107</v>
      </c>
      <c r="H5" s="168">
        <f t="shared" si="9"/>
        <v>399889</v>
      </c>
      <c r="I5" s="168">
        <f t="shared" si="9"/>
        <v>375422</v>
      </c>
      <c r="J5" s="168">
        <f t="shared" si="9"/>
        <v>376748</v>
      </c>
      <c r="K5" s="168">
        <f t="shared" si="9"/>
        <v>374934</v>
      </c>
      <c r="L5" s="168">
        <f t="shared" si="9"/>
        <v>371061</v>
      </c>
      <c r="M5" s="168">
        <f t="shared" si="9"/>
        <v>370324</v>
      </c>
      <c r="N5" s="168">
        <f t="shared" si="9"/>
        <v>372106</v>
      </c>
      <c r="O5" s="168">
        <f t="shared" si="9"/>
        <v>368627</v>
      </c>
      <c r="P5" s="168">
        <f t="shared" si="9"/>
        <v>4526688</v>
      </c>
      <c r="Q5" s="1"/>
      <c r="R5" s="1"/>
      <c r="S5" s="1"/>
      <c r="T5" s="1"/>
      <c r="U5" s="1"/>
      <c r="V5" s="1"/>
      <c r="W5" s="1"/>
      <c r="X5" s="1"/>
      <c r="Y5" s="1"/>
    </row>
    <row r="6" spans="1:25" ht="18" customHeight="1" thickBot="1" x14ac:dyDescent="0.25">
      <c r="A6" s="166" t="s">
        <v>97</v>
      </c>
      <c r="B6" s="169" t="s">
        <v>108</v>
      </c>
      <c r="C6" s="170">
        <v>2263926</v>
      </c>
      <c r="D6" s="170">
        <f>SUM(D7:D10)</f>
        <v>188085</v>
      </c>
      <c r="E6" s="170">
        <f t="shared" ref="E6:P6" si="10">SUM(E7:E10)</f>
        <v>187343</v>
      </c>
      <c r="F6" s="170">
        <f t="shared" si="10"/>
        <v>189369</v>
      </c>
      <c r="G6" s="170">
        <f t="shared" si="10"/>
        <v>186563</v>
      </c>
      <c r="H6" s="170">
        <f t="shared" si="10"/>
        <v>196836</v>
      </c>
      <c r="I6" s="170">
        <f t="shared" si="10"/>
        <v>185869</v>
      </c>
      <c r="J6" s="170">
        <f t="shared" si="10"/>
        <v>184966</v>
      </c>
      <c r="K6" s="170">
        <f t="shared" si="10"/>
        <v>184608</v>
      </c>
      <c r="L6" s="170">
        <f t="shared" si="10"/>
        <v>182077</v>
      </c>
      <c r="M6" s="170">
        <f t="shared" si="10"/>
        <v>181954</v>
      </c>
      <c r="N6" s="170">
        <f t="shared" si="10"/>
        <v>183352</v>
      </c>
      <c r="O6" s="170">
        <f t="shared" si="10"/>
        <v>180460</v>
      </c>
      <c r="P6" s="170">
        <f t="shared" si="10"/>
        <v>2231482</v>
      </c>
    </row>
    <row r="7" spans="1:25" ht="18" customHeight="1" x14ac:dyDescent="0.2">
      <c r="A7" s="171"/>
      <c r="B7" s="169" t="s">
        <v>98</v>
      </c>
      <c r="C7" s="172">
        <v>2248001</v>
      </c>
      <c r="D7" s="172">
        <v>172389</v>
      </c>
      <c r="E7" s="172">
        <v>171781</v>
      </c>
      <c r="F7" s="172">
        <v>173440</v>
      </c>
      <c r="G7" s="172">
        <v>171006</v>
      </c>
      <c r="H7" s="172">
        <v>180483</v>
      </c>
      <c r="I7" s="172">
        <v>170367</v>
      </c>
      <c r="J7" s="172">
        <v>169400</v>
      </c>
      <c r="K7" s="172">
        <v>169158</v>
      </c>
      <c r="L7" s="172">
        <v>166699</v>
      </c>
      <c r="M7" s="172">
        <v>166733</v>
      </c>
      <c r="N7" s="172">
        <v>167095</v>
      </c>
      <c r="O7" s="172">
        <v>334995</v>
      </c>
      <c r="P7" s="172">
        <f>SUM(D7:O7)</f>
        <v>2213546</v>
      </c>
    </row>
    <row r="8" spans="1:25" ht="18" customHeight="1" x14ac:dyDescent="0.2">
      <c r="A8" s="166"/>
      <c r="B8" s="169" t="s">
        <v>100</v>
      </c>
      <c r="C8" s="173">
        <v>0</v>
      </c>
      <c r="D8" s="173">
        <v>0</v>
      </c>
      <c r="E8" s="173">
        <v>0</v>
      </c>
      <c r="F8" s="173">
        <v>0</v>
      </c>
      <c r="G8" s="173">
        <v>0</v>
      </c>
      <c r="H8" s="173">
        <v>0</v>
      </c>
      <c r="I8" s="173"/>
      <c r="J8" s="173">
        <v>0</v>
      </c>
      <c r="K8" s="173">
        <v>0</v>
      </c>
      <c r="L8" s="173">
        <v>0</v>
      </c>
      <c r="M8" s="173">
        <v>0</v>
      </c>
      <c r="N8" s="173">
        <v>0</v>
      </c>
      <c r="O8" s="173">
        <v>0</v>
      </c>
      <c r="P8" s="173">
        <f>SUM(D8:O8)</f>
        <v>0</v>
      </c>
    </row>
    <row r="9" spans="1:25" ht="18" customHeight="1" x14ac:dyDescent="0.2">
      <c r="A9" s="166"/>
      <c r="B9" s="169" t="s">
        <v>99</v>
      </c>
      <c r="C9" s="173">
        <v>15925</v>
      </c>
      <c r="D9" s="173">
        <v>1330</v>
      </c>
      <c r="E9" s="173">
        <v>1247</v>
      </c>
      <c r="F9" s="173">
        <v>1476</v>
      </c>
      <c r="G9" s="173">
        <v>1306</v>
      </c>
      <c r="H9" s="173">
        <v>1313</v>
      </c>
      <c r="I9" s="173">
        <v>1305</v>
      </c>
      <c r="J9" s="173">
        <v>1449</v>
      </c>
      <c r="K9" s="173">
        <v>1354</v>
      </c>
      <c r="L9" s="173">
        <v>1282</v>
      </c>
      <c r="M9" s="173">
        <v>1327</v>
      </c>
      <c r="N9" s="173">
        <v>2332</v>
      </c>
      <c r="O9" s="173">
        <v>2215</v>
      </c>
      <c r="P9" s="173">
        <f>SUM(D9:O9)</f>
        <v>17936</v>
      </c>
    </row>
    <row r="10" spans="1:25" ht="18" customHeight="1" thickBot="1" x14ac:dyDescent="0.25">
      <c r="A10" s="166"/>
      <c r="B10" s="169" t="s">
        <v>133</v>
      </c>
      <c r="C10" s="173">
        <v>0</v>
      </c>
      <c r="D10" s="174">
        <v>14366</v>
      </c>
      <c r="E10" s="174">
        <v>14315</v>
      </c>
      <c r="F10" s="174">
        <v>14453</v>
      </c>
      <c r="G10" s="174">
        <v>14251</v>
      </c>
      <c r="H10" s="174">
        <v>15040</v>
      </c>
      <c r="I10" s="174">
        <v>14197</v>
      </c>
      <c r="J10" s="174">
        <v>14117</v>
      </c>
      <c r="K10" s="174">
        <v>14096</v>
      </c>
      <c r="L10" s="174">
        <v>14096</v>
      </c>
      <c r="M10" s="174">
        <v>13894</v>
      </c>
      <c r="N10" s="174">
        <v>13925</v>
      </c>
      <c r="O10" s="175">
        <v>-156750</v>
      </c>
      <c r="P10" s="173">
        <f>SUM(D10:O10)</f>
        <v>0</v>
      </c>
    </row>
    <row r="11" spans="1:25" ht="18" customHeight="1" thickBot="1" x14ac:dyDescent="0.25">
      <c r="A11" s="166" t="s">
        <v>101</v>
      </c>
      <c r="B11" s="169" t="s">
        <v>85</v>
      </c>
      <c r="C11" s="176">
        <v>2289034</v>
      </c>
      <c r="D11" s="176">
        <f>SUM(D12:D19)</f>
        <v>191396</v>
      </c>
      <c r="E11" s="176">
        <f t="shared" ref="E11:N11" si="11">SUM(E12:E19)</f>
        <v>188368</v>
      </c>
      <c r="F11" s="176">
        <f t="shared" si="11"/>
        <v>192891</v>
      </c>
      <c r="G11" s="176">
        <f t="shared" si="11"/>
        <v>193544</v>
      </c>
      <c r="H11" s="176">
        <f t="shared" si="11"/>
        <v>203053</v>
      </c>
      <c r="I11" s="176">
        <f t="shared" si="11"/>
        <v>189543</v>
      </c>
      <c r="J11" s="176">
        <f t="shared" si="11"/>
        <v>191774</v>
      </c>
      <c r="K11" s="176">
        <f t="shared" si="11"/>
        <v>190326</v>
      </c>
      <c r="L11" s="176">
        <f t="shared" si="11"/>
        <v>188984</v>
      </c>
      <c r="M11" s="176">
        <f t="shared" si="11"/>
        <v>188370</v>
      </c>
      <c r="N11" s="176">
        <f t="shared" si="11"/>
        <v>188754</v>
      </c>
      <c r="O11" s="176">
        <f>SUM(O12:O19)</f>
        <v>188167</v>
      </c>
      <c r="P11" s="176">
        <f>SUM(P12:P19)</f>
        <v>2295170</v>
      </c>
    </row>
    <row r="12" spans="1:25" ht="18" customHeight="1" x14ac:dyDescent="0.2">
      <c r="A12" s="171"/>
      <c r="B12" s="177" t="s">
        <v>88</v>
      </c>
      <c r="C12" s="172">
        <v>263252</v>
      </c>
      <c r="D12" s="172">
        <v>15209</v>
      </c>
      <c r="E12" s="172">
        <v>16606</v>
      </c>
      <c r="F12" s="172">
        <v>18524</v>
      </c>
      <c r="G12" s="172">
        <v>14605</v>
      </c>
      <c r="H12" s="172">
        <v>13653</v>
      </c>
      <c r="I12" s="172">
        <v>14877</v>
      </c>
      <c r="J12" s="172">
        <v>14123</v>
      </c>
      <c r="K12" s="172">
        <v>13739</v>
      </c>
      <c r="L12" s="172">
        <v>13962</v>
      </c>
      <c r="M12" s="172">
        <v>13923</v>
      </c>
      <c r="N12" s="172">
        <v>14223</v>
      </c>
      <c r="O12" s="172">
        <v>28492</v>
      </c>
      <c r="P12" s="172">
        <f t="shared" ref="P12:P19" si="12">SUM(D12:O12)</f>
        <v>191936</v>
      </c>
    </row>
    <row r="13" spans="1:25" ht="18" customHeight="1" x14ac:dyDescent="0.2">
      <c r="A13" s="166"/>
      <c r="B13" s="177" t="s">
        <v>89</v>
      </c>
      <c r="C13" s="173">
        <v>14034</v>
      </c>
      <c r="D13" s="173">
        <v>1176</v>
      </c>
      <c r="E13" s="173">
        <v>1119</v>
      </c>
      <c r="F13" s="173">
        <v>1348</v>
      </c>
      <c r="G13" s="173">
        <v>1179</v>
      </c>
      <c r="H13" s="173">
        <v>1078</v>
      </c>
      <c r="I13" s="173">
        <v>1151</v>
      </c>
      <c r="J13" s="173">
        <v>1295</v>
      </c>
      <c r="K13" s="173">
        <v>1199</v>
      </c>
      <c r="L13" s="173">
        <v>1128</v>
      </c>
      <c r="M13" s="173">
        <v>1173</v>
      </c>
      <c r="N13" s="173">
        <v>1166</v>
      </c>
      <c r="O13" s="173">
        <v>2215</v>
      </c>
      <c r="P13" s="173">
        <f t="shared" si="12"/>
        <v>15227</v>
      </c>
    </row>
    <row r="14" spans="1:25" ht="18" customHeight="1" x14ac:dyDescent="0.2">
      <c r="A14" s="166"/>
      <c r="B14" s="177" t="s">
        <v>80</v>
      </c>
      <c r="C14" s="173">
        <v>1986690</v>
      </c>
      <c r="D14" s="173">
        <v>157335</v>
      </c>
      <c r="E14" s="173">
        <v>155303</v>
      </c>
      <c r="F14" s="173">
        <v>155044</v>
      </c>
      <c r="G14" s="173">
        <v>156529</v>
      </c>
      <c r="H14" s="173">
        <v>167065</v>
      </c>
      <c r="I14" s="173">
        <v>155644</v>
      </c>
      <c r="J14" s="173">
        <v>155432</v>
      </c>
      <c r="K14" s="173">
        <v>155573</v>
      </c>
      <c r="L14" s="173">
        <v>152891</v>
      </c>
      <c r="M14" s="173">
        <v>152965</v>
      </c>
      <c r="N14" s="173">
        <v>153026</v>
      </c>
      <c r="O14" s="173">
        <v>306812</v>
      </c>
      <c r="P14" s="173">
        <f t="shared" si="12"/>
        <v>2023619</v>
      </c>
    </row>
    <row r="15" spans="1:25" ht="18" customHeight="1" x14ac:dyDescent="0.2">
      <c r="A15" s="166"/>
      <c r="B15" s="177" t="s">
        <v>81</v>
      </c>
      <c r="C15" s="173">
        <v>0</v>
      </c>
      <c r="D15" s="173">
        <v>0</v>
      </c>
      <c r="E15" s="173">
        <v>0</v>
      </c>
      <c r="F15" s="173">
        <v>0</v>
      </c>
      <c r="G15" s="173">
        <v>0</v>
      </c>
      <c r="H15" s="173">
        <v>0</v>
      </c>
      <c r="I15" s="173"/>
      <c r="J15" s="173"/>
      <c r="K15" s="173">
        <v>0</v>
      </c>
      <c r="L15" s="173">
        <v>0</v>
      </c>
      <c r="M15" s="173">
        <v>0</v>
      </c>
      <c r="N15" s="173">
        <v>0</v>
      </c>
      <c r="O15" s="173">
        <v>0</v>
      </c>
      <c r="P15" s="173">
        <f t="shared" si="12"/>
        <v>0</v>
      </c>
    </row>
    <row r="16" spans="1:25" ht="18" customHeight="1" x14ac:dyDescent="0.2">
      <c r="A16" s="166"/>
      <c r="B16" s="177" t="s">
        <v>82</v>
      </c>
      <c r="C16" s="173">
        <v>23472</v>
      </c>
      <c r="D16" s="173">
        <v>3177</v>
      </c>
      <c r="E16" s="173">
        <v>893</v>
      </c>
      <c r="F16" s="173">
        <v>3380</v>
      </c>
      <c r="G16" s="173">
        <v>6752</v>
      </c>
      <c r="H16" s="173">
        <v>6075</v>
      </c>
      <c r="I16" s="173">
        <v>3487</v>
      </c>
      <c r="J16" s="173">
        <v>6664</v>
      </c>
      <c r="K16" s="173">
        <v>5576</v>
      </c>
      <c r="L16" s="173">
        <v>6969</v>
      </c>
      <c r="M16" s="173">
        <v>6272</v>
      </c>
      <c r="N16" s="173">
        <v>6272</v>
      </c>
      <c r="O16" s="173">
        <v>7212</v>
      </c>
      <c r="P16" s="173">
        <f t="shared" si="12"/>
        <v>62729</v>
      </c>
    </row>
    <row r="17" spans="1:16" ht="18" customHeight="1" x14ac:dyDescent="0.2">
      <c r="A17" s="166"/>
      <c r="B17" s="177" t="s">
        <v>83</v>
      </c>
      <c r="C17" s="173">
        <v>1586</v>
      </c>
      <c r="D17" s="173">
        <v>121</v>
      </c>
      <c r="E17" s="173">
        <v>122</v>
      </c>
      <c r="F17" s="173">
        <v>122</v>
      </c>
      <c r="G17" s="173">
        <v>218</v>
      </c>
      <c r="H17" s="173">
        <v>122</v>
      </c>
      <c r="I17" s="173">
        <v>174</v>
      </c>
      <c r="J17" s="173">
        <v>130</v>
      </c>
      <c r="K17" s="173">
        <v>130</v>
      </c>
      <c r="L17" s="173">
        <v>130</v>
      </c>
      <c r="M17" s="173">
        <v>130</v>
      </c>
      <c r="N17" s="173">
        <v>130</v>
      </c>
      <c r="O17" s="173">
        <v>130</v>
      </c>
      <c r="P17" s="173">
        <f t="shared" si="12"/>
        <v>1659</v>
      </c>
    </row>
    <row r="18" spans="1:16" ht="18" customHeight="1" x14ac:dyDescent="0.2">
      <c r="A18" s="166"/>
      <c r="B18" s="178" t="s">
        <v>285</v>
      </c>
      <c r="C18" s="173"/>
      <c r="D18" s="173">
        <v>1267</v>
      </c>
      <c r="E18" s="173">
        <v>1384</v>
      </c>
      <c r="F18" s="173">
        <v>1544</v>
      </c>
      <c r="G18" s="173">
        <v>1217</v>
      </c>
      <c r="H18" s="173">
        <v>1138</v>
      </c>
      <c r="I18" s="173">
        <v>1240</v>
      </c>
      <c r="J18" s="173">
        <v>1177</v>
      </c>
      <c r="K18" s="173">
        <v>1145</v>
      </c>
      <c r="L18" s="173">
        <v>1163</v>
      </c>
      <c r="M18" s="173">
        <v>1160</v>
      </c>
      <c r="N18" s="173">
        <v>1185</v>
      </c>
      <c r="O18" s="173">
        <v>-13620</v>
      </c>
      <c r="P18" s="173">
        <f t="shared" si="12"/>
        <v>0</v>
      </c>
    </row>
    <row r="19" spans="1:16" ht="18" customHeight="1" thickBot="1" x14ac:dyDescent="0.25">
      <c r="A19" s="166"/>
      <c r="B19" s="179" t="s">
        <v>286</v>
      </c>
      <c r="C19" s="173">
        <v>0</v>
      </c>
      <c r="D19" s="180">
        <v>13111</v>
      </c>
      <c r="E19" s="180">
        <v>12941</v>
      </c>
      <c r="F19" s="180">
        <v>12929</v>
      </c>
      <c r="G19" s="180">
        <v>13044</v>
      </c>
      <c r="H19" s="180">
        <v>13922</v>
      </c>
      <c r="I19" s="180">
        <v>12970</v>
      </c>
      <c r="J19" s="180">
        <v>12953</v>
      </c>
      <c r="K19" s="180">
        <v>12964</v>
      </c>
      <c r="L19" s="180">
        <v>12741</v>
      </c>
      <c r="M19" s="180">
        <v>12747</v>
      </c>
      <c r="N19" s="180">
        <v>12752</v>
      </c>
      <c r="O19" s="173">
        <v>-143074</v>
      </c>
      <c r="P19" s="173">
        <f t="shared" si="12"/>
        <v>0</v>
      </c>
    </row>
    <row r="20" spans="1:16" ht="18" customHeight="1" thickBot="1" x14ac:dyDescent="0.25">
      <c r="A20" s="166" t="s">
        <v>102</v>
      </c>
      <c r="B20" s="169" t="s">
        <v>28</v>
      </c>
      <c r="C20" s="168">
        <v>23</v>
      </c>
      <c r="D20" s="168">
        <v>0</v>
      </c>
      <c r="E20" s="168">
        <v>0</v>
      </c>
      <c r="F20" s="168">
        <v>18</v>
      </c>
      <c r="G20" s="168">
        <v>0</v>
      </c>
      <c r="H20" s="168"/>
      <c r="I20" s="168">
        <v>10</v>
      </c>
      <c r="J20" s="168">
        <v>8</v>
      </c>
      <c r="K20" s="168"/>
      <c r="L20" s="168"/>
      <c r="M20" s="168">
        <v>0</v>
      </c>
      <c r="N20" s="168">
        <v>0</v>
      </c>
      <c r="O20" s="168"/>
      <c r="P20" s="168">
        <f>SUM(D20:O20)</f>
        <v>36</v>
      </c>
    </row>
    <row r="21" spans="1:16" ht="18" customHeight="1" thickBot="1" x14ac:dyDescent="0.25">
      <c r="A21" s="171"/>
      <c r="B21" s="169"/>
      <c r="C21" s="168">
        <v>0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68"/>
      <c r="P21" s="168">
        <f>SUM(D21:O21)</f>
        <v>0</v>
      </c>
    </row>
    <row r="22" spans="1:16" ht="18" customHeight="1" thickBot="1" x14ac:dyDescent="0.25">
      <c r="A22" s="181" t="s">
        <v>26</v>
      </c>
      <c r="B22" s="182" t="s">
        <v>114</v>
      </c>
      <c r="C22" s="168">
        <v>58578475</v>
      </c>
      <c r="D22" s="168">
        <f t="shared" ref="D22:P22" si="13">SUM(D23:D28)</f>
        <v>22299462</v>
      </c>
      <c r="E22" s="168">
        <f t="shared" si="13"/>
        <v>672703</v>
      </c>
      <c r="F22" s="168">
        <f>SUM(F23:F28)</f>
        <v>2031345</v>
      </c>
      <c r="G22" s="168">
        <f t="shared" si="13"/>
        <v>5431823</v>
      </c>
      <c r="H22" s="168">
        <f t="shared" si="13"/>
        <v>12085569</v>
      </c>
      <c r="I22" s="168">
        <f t="shared" si="13"/>
        <v>15498066</v>
      </c>
      <c r="J22" s="168">
        <f t="shared" si="13"/>
        <v>3445014</v>
      </c>
      <c r="K22" s="168">
        <f t="shared" si="13"/>
        <v>-1623963</v>
      </c>
      <c r="L22" s="168">
        <f t="shared" si="13"/>
        <v>12117487</v>
      </c>
      <c r="M22" s="168">
        <f t="shared" si="13"/>
        <v>13848382</v>
      </c>
      <c r="N22" s="168">
        <f t="shared" si="13"/>
        <v>-8404612</v>
      </c>
      <c r="O22" s="168">
        <f t="shared" si="13"/>
        <v>14753709</v>
      </c>
      <c r="P22" s="168">
        <f t="shared" si="13"/>
        <v>92154985</v>
      </c>
    </row>
    <row r="23" spans="1:16" ht="18" customHeight="1" x14ac:dyDescent="0.2">
      <c r="A23" s="180"/>
      <c r="B23" s="177" t="s">
        <v>53</v>
      </c>
      <c r="C23" s="172">
        <v>39183231</v>
      </c>
      <c r="D23" s="172">
        <v>13327915</v>
      </c>
      <c r="E23" s="172">
        <v>2088491</v>
      </c>
      <c r="F23" s="172">
        <v>2084200</v>
      </c>
      <c r="G23" s="172">
        <v>4403542</v>
      </c>
      <c r="H23" s="172">
        <v>11595290</v>
      </c>
      <c r="I23" s="172">
        <v>11355763</v>
      </c>
      <c r="J23" s="172">
        <v>3635308</v>
      </c>
      <c r="K23" s="172">
        <v>-670972</v>
      </c>
      <c r="L23" s="172">
        <v>8908644</v>
      </c>
      <c r="M23" s="172">
        <v>11155509</v>
      </c>
      <c r="N23" s="172">
        <v>-7799062</v>
      </c>
      <c r="O23" s="172">
        <v>5508436</v>
      </c>
      <c r="P23" s="172">
        <f t="shared" ref="P23:P28" si="14">SUM(D23:O23)</f>
        <v>65593064</v>
      </c>
    </row>
    <row r="24" spans="1:16" ht="18" customHeight="1" x14ac:dyDescent="0.2">
      <c r="A24" s="171"/>
      <c r="B24" s="169" t="s">
        <v>54</v>
      </c>
      <c r="C24" s="173">
        <v>18741066</v>
      </c>
      <c r="D24" s="173">
        <v>8504399</v>
      </c>
      <c r="E24" s="173">
        <v>-1159932</v>
      </c>
      <c r="F24" s="173">
        <v>28912</v>
      </c>
      <c r="G24" s="173">
        <v>920189</v>
      </c>
      <c r="H24" s="173">
        <v>974217</v>
      </c>
      <c r="I24" s="173">
        <v>3898422</v>
      </c>
      <c r="J24" s="173">
        <v>-360978</v>
      </c>
      <c r="K24" s="173">
        <v>-934604</v>
      </c>
      <c r="L24" s="173">
        <v>3061586</v>
      </c>
      <c r="M24" s="173">
        <v>2410288</v>
      </c>
      <c r="N24" s="173">
        <v>394189</v>
      </c>
      <c r="O24" s="173">
        <v>8748330</v>
      </c>
      <c r="P24" s="173">
        <f t="shared" si="14"/>
        <v>26485018</v>
      </c>
    </row>
    <row r="25" spans="1:16" ht="18" customHeight="1" x14ac:dyDescent="0.2">
      <c r="A25" s="171"/>
      <c r="B25" s="179" t="s">
        <v>262</v>
      </c>
      <c r="C25" s="173">
        <v>1322390</v>
      </c>
      <c r="D25" s="173">
        <v>546953</v>
      </c>
      <c r="E25" s="173">
        <v>20726</v>
      </c>
      <c r="F25" s="173">
        <v>-59966</v>
      </c>
      <c r="G25" s="173">
        <v>115772</v>
      </c>
      <c r="H25" s="173">
        <v>171951</v>
      </c>
      <c r="I25" s="173">
        <v>308887</v>
      </c>
      <c r="J25" s="173">
        <v>227377</v>
      </c>
      <c r="K25" s="173">
        <v>47211</v>
      </c>
      <c r="L25" s="173">
        <v>209831</v>
      </c>
      <c r="M25" s="173">
        <v>369660</v>
      </c>
      <c r="N25" s="173">
        <v>-164189</v>
      </c>
      <c r="O25" s="173">
        <v>516240</v>
      </c>
      <c r="P25" s="173">
        <f t="shared" si="14"/>
        <v>2310453</v>
      </c>
    </row>
    <row r="26" spans="1:16" ht="18" customHeight="1" x14ac:dyDescent="0.2">
      <c r="A26" s="180"/>
      <c r="B26" s="169" t="s">
        <v>84</v>
      </c>
      <c r="C26" s="173">
        <v>-1752526</v>
      </c>
      <c r="D26" s="173">
        <v>-131363</v>
      </c>
      <c r="E26" s="173">
        <v>-357114</v>
      </c>
      <c r="F26" s="173">
        <v>-119120</v>
      </c>
      <c r="G26" s="173">
        <v>-118652</v>
      </c>
      <c r="H26" s="173">
        <v>-141299</v>
      </c>
      <c r="I26" s="173">
        <v>-150701</v>
      </c>
      <c r="J26" s="173">
        <v>-153064</v>
      </c>
      <c r="K26" s="173">
        <v>-127799</v>
      </c>
      <c r="L26" s="173">
        <v>-119738</v>
      </c>
      <c r="M26" s="173">
        <v>-144014</v>
      </c>
      <c r="N26" s="173">
        <v>-897289</v>
      </c>
      <c r="O26" s="173">
        <v>-111315</v>
      </c>
      <c r="P26" s="173">
        <f t="shared" si="14"/>
        <v>-2571468</v>
      </c>
    </row>
    <row r="27" spans="1:16" ht="18" customHeight="1" x14ac:dyDescent="0.2">
      <c r="A27" s="181"/>
      <c r="B27" s="169" t="s">
        <v>55</v>
      </c>
      <c r="C27" s="173">
        <v>1105439</v>
      </c>
      <c r="D27" s="173">
        <v>51558</v>
      </c>
      <c r="E27" s="173">
        <v>80532</v>
      </c>
      <c r="F27" s="173">
        <v>97319</v>
      </c>
      <c r="G27" s="173">
        <v>110972</v>
      </c>
      <c r="H27" s="173">
        <v>-514590</v>
      </c>
      <c r="I27" s="173">
        <v>85695</v>
      </c>
      <c r="J27" s="173">
        <v>96371</v>
      </c>
      <c r="K27" s="173">
        <v>62201</v>
      </c>
      <c r="L27" s="173">
        <v>57164</v>
      </c>
      <c r="M27" s="173">
        <v>56939</v>
      </c>
      <c r="N27" s="173">
        <v>61739</v>
      </c>
      <c r="O27" s="173">
        <v>365975</v>
      </c>
      <c r="P27" s="173">
        <f t="shared" si="14"/>
        <v>611875</v>
      </c>
    </row>
    <row r="28" spans="1:16" ht="18" customHeight="1" x14ac:dyDescent="0.2">
      <c r="A28" s="183"/>
      <c r="B28" s="184" t="s">
        <v>178</v>
      </c>
      <c r="C28" s="173">
        <v>-21125</v>
      </c>
      <c r="D28" s="180">
        <v>0</v>
      </c>
      <c r="E28" s="180">
        <v>0</v>
      </c>
      <c r="F28" s="180">
        <v>0</v>
      </c>
      <c r="G28" s="180">
        <v>0</v>
      </c>
      <c r="H28" s="180">
        <v>0</v>
      </c>
      <c r="I28" s="180">
        <v>0</v>
      </c>
      <c r="J28" s="180">
        <v>0</v>
      </c>
      <c r="K28" s="180">
        <v>0</v>
      </c>
      <c r="L28" s="180">
        <v>0</v>
      </c>
      <c r="M28" s="180"/>
      <c r="N28" s="180"/>
      <c r="O28" s="173">
        <v>-273957</v>
      </c>
      <c r="P28" s="173">
        <f t="shared" si="14"/>
        <v>-273957</v>
      </c>
    </row>
    <row r="29" spans="1:16" ht="18" customHeight="1" thickBot="1" x14ac:dyDescent="0.25">
      <c r="A29" s="183"/>
      <c r="B29" s="185" t="s">
        <v>299</v>
      </c>
      <c r="C29" s="186"/>
      <c r="D29" s="187"/>
      <c r="E29" s="187"/>
      <c r="F29" s="188"/>
      <c r="G29" s="187"/>
      <c r="H29" s="187"/>
      <c r="I29" s="187"/>
      <c r="J29" s="187"/>
      <c r="K29" s="187"/>
      <c r="L29" s="187"/>
      <c r="M29" s="187"/>
      <c r="N29" s="187"/>
      <c r="O29" s="186"/>
      <c r="P29" s="186"/>
    </row>
    <row r="30" spans="1:16" ht="18" customHeight="1" thickBot="1" x14ac:dyDescent="0.25">
      <c r="A30" s="189" t="s">
        <v>27</v>
      </c>
      <c r="B30" s="190" t="s">
        <v>115</v>
      </c>
      <c r="C30" s="168">
        <v>0</v>
      </c>
      <c r="D30" s="168">
        <v>0</v>
      </c>
      <c r="E30" s="168">
        <v>0</v>
      </c>
      <c r="F30" s="168"/>
      <c r="G30" s="168"/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168">
        <v>0</v>
      </c>
      <c r="N30" s="168"/>
      <c r="O30" s="168"/>
      <c r="P30" s="168">
        <f>SUM(D30:O30)</f>
        <v>0</v>
      </c>
    </row>
    <row r="31" spans="1:16" ht="18" customHeight="1" thickBot="1" x14ac:dyDescent="0.25">
      <c r="C31" s="168"/>
      <c r="P31" s="168"/>
    </row>
    <row r="32" spans="1:16" ht="18" customHeight="1" x14ac:dyDescent="0.2">
      <c r="A32" s="191" t="s">
        <v>110</v>
      </c>
      <c r="B32" s="191" t="s">
        <v>111</v>
      </c>
      <c r="C32" s="192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2"/>
    </row>
    <row r="33" spans="1:16" ht="18" customHeight="1" x14ac:dyDescent="0.2">
      <c r="A33" s="180"/>
      <c r="B33" s="84" t="s">
        <v>176</v>
      </c>
      <c r="C33" s="173">
        <v>14411251</v>
      </c>
      <c r="D33" s="173">
        <v>0</v>
      </c>
      <c r="E33" s="173">
        <v>5491571</v>
      </c>
      <c r="F33" s="194">
        <v>0</v>
      </c>
      <c r="G33" s="173">
        <v>0</v>
      </c>
      <c r="H33" s="173">
        <v>1796580</v>
      </c>
      <c r="I33" s="173">
        <v>0</v>
      </c>
      <c r="J33" s="194">
        <v>0</v>
      </c>
      <c r="K33" s="173">
        <v>5606673</v>
      </c>
      <c r="L33" s="173">
        <v>0</v>
      </c>
      <c r="M33" s="173">
        <v>0</v>
      </c>
      <c r="N33" s="173">
        <v>1640358</v>
      </c>
      <c r="O33" s="195">
        <v>0</v>
      </c>
      <c r="P33" s="173">
        <f>SUM(D33:O33)</f>
        <v>14535182</v>
      </c>
    </row>
    <row r="34" spans="1:16" ht="18" customHeight="1" x14ac:dyDescent="0.2">
      <c r="A34" s="180"/>
      <c r="B34" s="180" t="s">
        <v>112</v>
      </c>
      <c r="C34" s="173">
        <v>1854437</v>
      </c>
      <c r="D34" s="173">
        <v>178461</v>
      </c>
      <c r="E34" s="173">
        <v>6958</v>
      </c>
      <c r="F34" s="173">
        <v>825261</v>
      </c>
      <c r="G34" s="173">
        <v>51408</v>
      </c>
      <c r="H34" s="173">
        <v>248572</v>
      </c>
      <c r="I34" s="173">
        <v>25147</v>
      </c>
      <c r="J34" s="173">
        <v>95692</v>
      </c>
      <c r="K34" s="173">
        <v>278614</v>
      </c>
      <c r="L34" s="173">
        <v>101897</v>
      </c>
      <c r="M34" s="173">
        <v>332848</v>
      </c>
      <c r="N34" s="173">
        <v>6685</v>
      </c>
      <c r="O34" s="196">
        <v>252456</v>
      </c>
      <c r="P34" s="173">
        <f>SUM(D34:O34)</f>
        <v>2403999</v>
      </c>
    </row>
    <row r="35" spans="1:16" ht="18" customHeight="1" x14ac:dyDescent="0.2">
      <c r="A35" s="180"/>
      <c r="B35" s="180" t="s">
        <v>113</v>
      </c>
      <c r="C35" s="175">
        <v>120181</v>
      </c>
      <c r="D35" s="173">
        <v>10020</v>
      </c>
      <c r="E35" s="173">
        <v>10020</v>
      </c>
      <c r="F35" s="173">
        <v>10020</v>
      </c>
      <c r="G35" s="173">
        <v>10850</v>
      </c>
      <c r="H35" s="173">
        <v>10850</v>
      </c>
      <c r="I35" s="173">
        <v>10850</v>
      </c>
      <c r="J35" s="173">
        <v>10850</v>
      </c>
      <c r="K35" s="173">
        <v>10650</v>
      </c>
      <c r="L35" s="173">
        <v>10650</v>
      </c>
      <c r="M35" s="173">
        <v>10650</v>
      </c>
      <c r="N35" s="173">
        <v>10650</v>
      </c>
      <c r="O35" s="173">
        <v>20200</v>
      </c>
      <c r="P35" s="175">
        <f>SUM(D35:O35)</f>
        <v>136260</v>
      </c>
    </row>
    <row r="36" spans="1:16" ht="18" customHeight="1" thickBot="1" x14ac:dyDescent="0.25">
      <c r="A36" s="197"/>
      <c r="B36" s="198" t="s">
        <v>197</v>
      </c>
      <c r="C36" s="199">
        <v>1145252</v>
      </c>
      <c r="D36" s="199">
        <v>80670</v>
      </c>
      <c r="E36" s="199">
        <v>306420</v>
      </c>
      <c r="F36" s="199">
        <v>70518</v>
      </c>
      <c r="G36" s="199">
        <v>92668</v>
      </c>
      <c r="H36" s="199">
        <v>70309</v>
      </c>
      <c r="I36" s="199">
        <v>100836</v>
      </c>
      <c r="J36" s="199">
        <v>103196</v>
      </c>
      <c r="K36" s="199">
        <v>77934</v>
      </c>
      <c r="L36" s="199">
        <v>69873</v>
      </c>
      <c r="M36" s="199">
        <v>94149</v>
      </c>
      <c r="N36" s="199">
        <v>89336</v>
      </c>
      <c r="O36" s="199">
        <v>70359</v>
      </c>
      <c r="P36" s="199">
        <f>SUM(D36:O36)</f>
        <v>1226268</v>
      </c>
    </row>
    <row r="37" spans="1:16" ht="18" customHeight="1" x14ac:dyDescent="0.2">
      <c r="B37" s="156" t="s">
        <v>198</v>
      </c>
    </row>
    <row r="38" spans="1:16" ht="18" customHeight="1" x14ac:dyDescent="0.2">
      <c r="J38" s="89" t="s">
        <v>237</v>
      </c>
      <c r="K38" s="99">
        <f>'BALANÇO PREVIDENCIAL'!T45</f>
        <v>43847</v>
      </c>
      <c r="L38" s="99"/>
      <c r="M38" s="89" t="s">
        <v>199</v>
      </c>
      <c r="N38" s="99">
        <f ca="1">TODAY()</f>
        <v>43957</v>
      </c>
      <c r="O38" s="89" t="s">
        <v>220</v>
      </c>
      <c r="P38" s="200" t="s">
        <v>229</v>
      </c>
    </row>
    <row r="39" spans="1:16" ht="18" customHeight="1" x14ac:dyDescent="0.2">
      <c r="O39" s="89"/>
      <c r="P39" s="99"/>
    </row>
  </sheetData>
  <mergeCells count="2">
    <mergeCell ref="B1:P1"/>
    <mergeCell ref="B2:N2"/>
  </mergeCells>
  <phoneticPr fontId="0" type="noConversion"/>
  <printOptions horizontalCentered="1" verticalCentered="1"/>
  <pageMargins left="0" right="0" top="0.78740157480314965" bottom="0.39370078740157483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0" zoomScaleNormal="70" workbookViewId="0">
      <selection activeCell="O30" sqref="O30"/>
    </sheetView>
  </sheetViews>
  <sheetFormatPr defaultColWidth="9.140625" defaultRowHeight="14.25" x14ac:dyDescent="0.2"/>
  <cols>
    <col min="1" max="1" width="7.140625" style="211" customWidth="1"/>
    <col min="2" max="2" width="36.28515625" style="211" customWidth="1"/>
    <col min="3" max="3" width="16.28515625" style="211" customWidth="1"/>
    <col min="4" max="4" width="15.7109375" style="211" customWidth="1"/>
    <col min="5" max="7" width="14.7109375" style="211" customWidth="1"/>
    <col min="8" max="8" width="15.7109375" style="211" customWidth="1"/>
    <col min="9" max="9" width="15.28515625" style="211" customWidth="1"/>
    <col min="10" max="11" width="14.7109375" style="211" customWidth="1"/>
    <col min="12" max="12" width="15.5703125" style="211" customWidth="1"/>
    <col min="13" max="13" width="16" style="211" customWidth="1"/>
    <col min="14" max="14" width="16.85546875" style="211" customWidth="1"/>
    <col min="15" max="15" width="16.5703125" style="211" customWidth="1"/>
    <col min="16" max="16" width="17.28515625" style="211" customWidth="1"/>
    <col min="17" max="16384" width="9.140625" style="211"/>
  </cols>
  <sheetData>
    <row r="1" spans="1:16" ht="27.95" customHeight="1" x14ac:dyDescent="0.25">
      <c r="A1" s="381" t="s">
        <v>70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216"/>
      <c r="P1" s="217"/>
    </row>
    <row r="2" spans="1:16" ht="27.95" customHeight="1" thickBot="1" x14ac:dyDescent="0.3">
      <c r="A2" s="385" t="s">
        <v>246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218" t="s">
        <v>147</v>
      </c>
    </row>
    <row r="3" spans="1:16" ht="27.95" customHeight="1" thickBot="1" x14ac:dyDescent="0.3">
      <c r="A3" s="219"/>
      <c r="B3" s="220" t="s">
        <v>86</v>
      </c>
      <c r="C3" s="220" t="s">
        <v>90</v>
      </c>
      <c r="D3" s="221" t="s">
        <v>62</v>
      </c>
      <c r="E3" s="221" t="s">
        <v>63</v>
      </c>
      <c r="F3" s="221" t="s">
        <v>64</v>
      </c>
      <c r="G3" s="221" t="s">
        <v>65</v>
      </c>
      <c r="H3" s="221" t="s">
        <v>57</v>
      </c>
      <c r="I3" s="221" t="s">
        <v>58</v>
      </c>
      <c r="J3" s="221" t="s">
        <v>59</v>
      </c>
      <c r="K3" s="221" t="s">
        <v>60</v>
      </c>
      <c r="L3" s="221" t="s">
        <v>61</v>
      </c>
      <c r="M3" s="221" t="s">
        <v>66</v>
      </c>
      <c r="N3" s="221" t="s">
        <v>67</v>
      </c>
      <c r="O3" s="221" t="s">
        <v>69</v>
      </c>
      <c r="P3" s="222" t="s">
        <v>24</v>
      </c>
    </row>
    <row r="4" spans="1:16" ht="27.95" customHeight="1" thickBot="1" x14ac:dyDescent="0.3">
      <c r="A4" s="223">
        <v>4</v>
      </c>
      <c r="B4" s="224" t="s">
        <v>103</v>
      </c>
      <c r="C4" s="225">
        <v>36462189</v>
      </c>
      <c r="D4" s="225">
        <f t="shared" ref="D4:P4" si="0">D5+D19</f>
        <v>3094805</v>
      </c>
      <c r="E4" s="225">
        <f t="shared" si="0"/>
        <v>2964304</v>
      </c>
      <c r="F4" s="225">
        <f t="shared" si="0"/>
        <v>3046056</v>
      </c>
      <c r="G4" s="225">
        <f t="shared" si="0"/>
        <v>3030311</v>
      </c>
      <c r="H4" s="225">
        <f t="shared" si="0"/>
        <v>3205499</v>
      </c>
      <c r="I4" s="225">
        <f t="shared" si="0"/>
        <v>3180759</v>
      </c>
      <c r="J4" s="225">
        <f t="shared" si="0"/>
        <v>3146636</v>
      </c>
      <c r="K4" s="225">
        <f t="shared" si="0"/>
        <v>3163058</v>
      </c>
      <c r="L4" s="225">
        <f t="shared" si="0"/>
        <v>3470341</v>
      </c>
      <c r="M4" s="225">
        <f t="shared" si="0"/>
        <v>3164418</v>
      </c>
      <c r="N4" s="225">
        <f t="shared" si="0"/>
        <v>3143450</v>
      </c>
      <c r="O4" s="225">
        <f t="shared" si="0"/>
        <v>3208677</v>
      </c>
      <c r="P4" s="225">
        <f t="shared" si="0"/>
        <v>37818314</v>
      </c>
    </row>
    <row r="5" spans="1:16" ht="27.95" customHeight="1" thickBot="1" x14ac:dyDescent="0.3">
      <c r="A5" s="226" t="s">
        <v>29</v>
      </c>
      <c r="B5" s="227" t="s">
        <v>109</v>
      </c>
      <c r="C5" s="225">
        <v>34637682</v>
      </c>
      <c r="D5" s="228">
        <f>D6++D12+D15</f>
        <v>2925744</v>
      </c>
      <c r="E5" s="228">
        <f t="shared" ref="E5:L5" si="1">E6++E12+E15</f>
        <v>2816712</v>
      </c>
      <c r="F5" s="228">
        <f t="shared" si="1"/>
        <v>2895644</v>
      </c>
      <c r="G5" s="228">
        <f t="shared" si="1"/>
        <v>2852090</v>
      </c>
      <c r="H5" s="228">
        <f t="shared" si="1"/>
        <v>3035069</v>
      </c>
      <c r="I5" s="228">
        <f t="shared" si="1"/>
        <v>3037077</v>
      </c>
      <c r="J5" s="228">
        <f t="shared" si="1"/>
        <v>2978279</v>
      </c>
      <c r="K5" s="228">
        <f t="shared" si="1"/>
        <v>3005196</v>
      </c>
      <c r="L5" s="228">
        <f t="shared" si="1"/>
        <v>3282079</v>
      </c>
      <c r="M5" s="228">
        <f>M6++M12+M15</f>
        <v>2972497</v>
      </c>
      <c r="N5" s="228">
        <f>N6++N12+N15</f>
        <v>2973395</v>
      </c>
      <c r="O5" s="228">
        <f>O6++O12+O15</f>
        <v>2963561</v>
      </c>
      <c r="P5" s="225">
        <f t="shared" ref="P5:P21" si="2">SUM(D5:O5)</f>
        <v>35737343</v>
      </c>
    </row>
    <row r="6" spans="1:16" ht="27.95" customHeight="1" thickBot="1" x14ac:dyDescent="0.3">
      <c r="A6" s="229" t="s">
        <v>104</v>
      </c>
      <c r="B6" s="230" t="s">
        <v>145</v>
      </c>
      <c r="C6" s="225">
        <v>26489244</v>
      </c>
      <c r="D6" s="231">
        <f>SUM(D7:D11)</f>
        <v>2272611</v>
      </c>
      <c r="E6" s="231">
        <f t="shared" ref="E6:O6" si="3">SUM(E7:E11)</f>
        <v>2243268</v>
      </c>
      <c r="F6" s="231">
        <f t="shared" si="3"/>
        <v>2239528</v>
      </c>
      <c r="G6" s="231">
        <f t="shared" si="3"/>
        <v>2260971</v>
      </c>
      <c r="H6" s="231">
        <f t="shared" si="3"/>
        <v>2413156</v>
      </c>
      <c r="I6" s="231">
        <f t="shared" si="3"/>
        <v>2248186</v>
      </c>
      <c r="J6" s="231">
        <f t="shared" si="3"/>
        <v>2245139</v>
      </c>
      <c r="K6" s="231">
        <f t="shared" si="3"/>
        <v>2247169</v>
      </c>
      <c r="L6" s="231">
        <f t="shared" si="3"/>
        <v>2208423</v>
      </c>
      <c r="M6" s="231">
        <f t="shared" si="3"/>
        <v>2209483</v>
      </c>
      <c r="N6" s="231">
        <f t="shared" si="3"/>
        <v>2210373</v>
      </c>
      <c r="O6" s="231">
        <f t="shared" si="3"/>
        <v>2182246</v>
      </c>
      <c r="P6" s="225">
        <f t="shared" si="2"/>
        <v>26980553</v>
      </c>
    </row>
    <row r="7" spans="1:16" ht="27.95" customHeight="1" x14ac:dyDescent="0.25">
      <c r="A7" s="232"/>
      <c r="B7" s="230" t="s">
        <v>30</v>
      </c>
      <c r="C7" s="233">
        <v>13618414</v>
      </c>
      <c r="D7" s="234">
        <v>1075326</v>
      </c>
      <c r="E7" s="234">
        <v>1051263</v>
      </c>
      <c r="F7" s="234">
        <v>1051929</v>
      </c>
      <c r="G7" s="234">
        <v>1065790</v>
      </c>
      <c r="H7" s="234">
        <v>1204842</v>
      </c>
      <c r="I7" s="234">
        <v>1051977</v>
      </c>
      <c r="J7" s="234">
        <v>1051769</v>
      </c>
      <c r="K7" s="234">
        <v>1047101</v>
      </c>
      <c r="L7" s="234">
        <v>1025989</v>
      </c>
      <c r="M7" s="234">
        <v>1026754</v>
      </c>
      <c r="N7" s="234">
        <v>1026981</v>
      </c>
      <c r="O7" s="234">
        <v>2061105</v>
      </c>
      <c r="P7" s="233">
        <f t="shared" si="2"/>
        <v>13740826</v>
      </c>
    </row>
    <row r="8" spans="1:16" ht="27.95" customHeight="1" x14ac:dyDescent="0.25">
      <c r="A8" s="229"/>
      <c r="B8" s="230" t="s">
        <v>31</v>
      </c>
      <c r="C8" s="235">
        <v>505758</v>
      </c>
      <c r="D8" s="236">
        <v>38968</v>
      </c>
      <c r="E8" s="236">
        <v>38968</v>
      </c>
      <c r="F8" s="236">
        <v>34163</v>
      </c>
      <c r="G8" s="236">
        <v>34163</v>
      </c>
      <c r="H8" s="236">
        <v>34163</v>
      </c>
      <c r="I8" s="236">
        <v>34163</v>
      </c>
      <c r="J8" s="236">
        <v>34163</v>
      </c>
      <c r="K8" s="236">
        <v>34163</v>
      </c>
      <c r="L8" s="236">
        <v>34163</v>
      </c>
      <c r="M8" s="236">
        <v>34163</v>
      </c>
      <c r="N8" s="236">
        <v>34163</v>
      </c>
      <c r="O8" s="236">
        <v>68327</v>
      </c>
      <c r="P8" s="237">
        <f t="shared" si="2"/>
        <v>453730</v>
      </c>
    </row>
    <row r="9" spans="1:16" ht="27.95" customHeight="1" x14ac:dyDescent="0.25">
      <c r="A9" s="229"/>
      <c r="B9" s="230" t="s">
        <v>146</v>
      </c>
      <c r="C9" s="237">
        <v>12285380</v>
      </c>
      <c r="D9" s="236">
        <v>977160</v>
      </c>
      <c r="E9" s="236">
        <v>974137</v>
      </c>
      <c r="F9" s="236">
        <v>974824</v>
      </c>
      <c r="G9" s="236">
        <v>980756</v>
      </c>
      <c r="H9" s="236">
        <v>982183</v>
      </c>
      <c r="I9" s="236">
        <v>982768</v>
      </c>
      <c r="J9" s="236">
        <v>980155</v>
      </c>
      <c r="K9" s="236">
        <v>986705</v>
      </c>
      <c r="L9" s="236">
        <v>972051</v>
      </c>
      <c r="M9" s="236">
        <v>972265</v>
      </c>
      <c r="N9" s="236">
        <v>972859</v>
      </c>
      <c r="O9" s="236">
        <v>1947701</v>
      </c>
      <c r="P9" s="237">
        <f t="shared" si="2"/>
        <v>12703564</v>
      </c>
    </row>
    <row r="10" spans="1:16" ht="27.95" customHeight="1" x14ac:dyDescent="0.25">
      <c r="A10" s="229"/>
      <c r="B10" s="230" t="s">
        <v>32</v>
      </c>
      <c r="C10" s="237">
        <v>79692</v>
      </c>
      <c r="D10" s="236">
        <v>6341</v>
      </c>
      <c r="E10" s="236">
        <v>6341</v>
      </c>
      <c r="F10" s="236">
        <v>6341</v>
      </c>
      <c r="G10" s="236">
        <v>6341</v>
      </c>
      <c r="H10" s="236">
        <v>6341</v>
      </c>
      <c r="I10" s="236">
        <v>6341</v>
      </c>
      <c r="J10" s="236">
        <v>6341</v>
      </c>
      <c r="K10" s="236">
        <v>6341</v>
      </c>
      <c r="L10" s="236">
        <v>6341</v>
      </c>
      <c r="M10" s="236">
        <v>6341</v>
      </c>
      <c r="N10" s="236">
        <v>6341</v>
      </c>
      <c r="O10" s="236">
        <v>12682</v>
      </c>
      <c r="P10" s="237">
        <f t="shared" si="2"/>
        <v>82433</v>
      </c>
    </row>
    <row r="11" spans="1:16" ht="27.95" customHeight="1" thickBot="1" x14ac:dyDescent="0.3">
      <c r="A11" s="229"/>
      <c r="B11" s="230" t="s">
        <v>142</v>
      </c>
      <c r="C11" s="238">
        <v>0</v>
      </c>
      <c r="D11" s="239">
        <v>174816</v>
      </c>
      <c r="E11" s="239">
        <v>172559</v>
      </c>
      <c r="F11" s="239">
        <v>172271</v>
      </c>
      <c r="G11" s="239">
        <v>173921</v>
      </c>
      <c r="H11" s="239">
        <v>185627</v>
      </c>
      <c r="I11" s="239">
        <v>172937</v>
      </c>
      <c r="J11" s="239">
        <v>172711</v>
      </c>
      <c r="K11" s="239">
        <v>172859</v>
      </c>
      <c r="L11" s="239">
        <v>169879</v>
      </c>
      <c r="M11" s="239">
        <v>169960</v>
      </c>
      <c r="N11" s="239">
        <v>170029</v>
      </c>
      <c r="O11" s="239">
        <v>-1907569</v>
      </c>
      <c r="P11" s="238">
        <f t="shared" si="2"/>
        <v>0</v>
      </c>
    </row>
    <row r="12" spans="1:16" ht="27.95" customHeight="1" thickBot="1" x14ac:dyDescent="0.3">
      <c r="A12" s="229" t="s">
        <v>105</v>
      </c>
      <c r="B12" s="230" t="s">
        <v>92</v>
      </c>
      <c r="C12" s="225">
        <v>6944719</v>
      </c>
      <c r="D12" s="240">
        <f t="shared" ref="D12:O12" si="4">D13+D14</f>
        <v>593591</v>
      </c>
      <c r="E12" s="240">
        <f t="shared" si="4"/>
        <v>573444</v>
      </c>
      <c r="F12" s="240">
        <f t="shared" si="4"/>
        <v>592692</v>
      </c>
      <c r="G12" s="240">
        <f t="shared" si="4"/>
        <v>591119</v>
      </c>
      <c r="H12" s="240">
        <f t="shared" si="4"/>
        <v>585608</v>
      </c>
      <c r="I12" s="240">
        <f t="shared" si="4"/>
        <v>642496</v>
      </c>
      <c r="J12" s="240">
        <f t="shared" si="4"/>
        <v>631427</v>
      </c>
      <c r="K12" s="240">
        <f t="shared" si="4"/>
        <v>611578</v>
      </c>
      <c r="L12" s="240">
        <f>L13+L14</f>
        <v>691366</v>
      </c>
      <c r="M12" s="240">
        <f t="shared" si="4"/>
        <v>624181</v>
      </c>
      <c r="N12" s="240">
        <f t="shared" si="4"/>
        <v>620694</v>
      </c>
      <c r="O12" s="240">
        <f t="shared" si="4"/>
        <v>635294</v>
      </c>
      <c r="P12" s="225">
        <f t="shared" si="2"/>
        <v>7393490</v>
      </c>
    </row>
    <row r="13" spans="1:16" ht="27.95" customHeight="1" x14ac:dyDescent="0.25">
      <c r="A13" s="232"/>
      <c r="B13" s="230" t="s">
        <v>92</v>
      </c>
      <c r="C13" s="233">
        <v>6944719</v>
      </c>
      <c r="D13" s="241">
        <v>547930</v>
      </c>
      <c r="E13" s="241">
        <v>529333</v>
      </c>
      <c r="F13" s="241">
        <v>547100</v>
      </c>
      <c r="G13" s="241">
        <v>545648</v>
      </c>
      <c r="H13" s="241">
        <v>540561</v>
      </c>
      <c r="I13" s="241">
        <v>593073</v>
      </c>
      <c r="J13" s="241">
        <v>582856</v>
      </c>
      <c r="K13" s="241">
        <v>564534</v>
      </c>
      <c r="L13" s="241">
        <v>638184</v>
      </c>
      <c r="M13" s="241">
        <v>576167</v>
      </c>
      <c r="N13" s="241">
        <v>572948</v>
      </c>
      <c r="O13" s="241">
        <v>1155156</v>
      </c>
      <c r="P13" s="233">
        <f t="shared" si="2"/>
        <v>7393490</v>
      </c>
    </row>
    <row r="14" spans="1:16" ht="27.95" customHeight="1" thickBot="1" x14ac:dyDescent="0.3">
      <c r="A14" s="229"/>
      <c r="B14" s="230" t="s">
        <v>91</v>
      </c>
      <c r="C14" s="238">
        <v>0</v>
      </c>
      <c r="D14" s="242">
        <v>45661</v>
      </c>
      <c r="E14" s="242">
        <v>44111</v>
      </c>
      <c r="F14" s="242">
        <v>45592</v>
      </c>
      <c r="G14" s="242">
        <v>45471</v>
      </c>
      <c r="H14" s="242">
        <v>45047</v>
      </c>
      <c r="I14" s="242">
        <v>49423</v>
      </c>
      <c r="J14" s="242">
        <v>48571</v>
      </c>
      <c r="K14" s="242">
        <v>47044</v>
      </c>
      <c r="L14" s="242">
        <v>53182</v>
      </c>
      <c r="M14" s="242">
        <v>48014</v>
      </c>
      <c r="N14" s="242">
        <v>47746</v>
      </c>
      <c r="O14" s="242">
        <v>-519862</v>
      </c>
      <c r="P14" s="238">
        <f t="shared" si="2"/>
        <v>0</v>
      </c>
    </row>
    <row r="15" spans="1:16" ht="27.95" customHeight="1" thickBot="1" x14ac:dyDescent="0.3">
      <c r="A15" s="229" t="s">
        <v>106</v>
      </c>
      <c r="B15" s="230" t="s">
        <v>87</v>
      </c>
      <c r="C15" s="225">
        <v>1203719</v>
      </c>
      <c r="D15" s="240">
        <f>SUM(D16:D18)</f>
        <v>59542</v>
      </c>
      <c r="E15" s="240">
        <f t="shared" ref="E15:O15" si="5">SUM(E16:E18)</f>
        <v>0</v>
      </c>
      <c r="F15" s="240">
        <f t="shared" si="5"/>
        <v>63424</v>
      </c>
      <c r="G15" s="240">
        <f t="shared" si="5"/>
        <v>0</v>
      </c>
      <c r="H15" s="240">
        <f>SUM(H16:H18)</f>
        <v>36305</v>
      </c>
      <c r="I15" s="240">
        <f t="shared" si="5"/>
        <v>146395</v>
      </c>
      <c r="J15" s="240">
        <f t="shared" si="5"/>
        <v>101713</v>
      </c>
      <c r="K15" s="240">
        <f t="shared" si="5"/>
        <v>146449</v>
      </c>
      <c r="L15" s="240">
        <f t="shared" si="5"/>
        <v>382290</v>
      </c>
      <c r="M15" s="240">
        <f>SUM(M16:M18)</f>
        <v>138833</v>
      </c>
      <c r="N15" s="240">
        <f>SUM(N16:N18)</f>
        <v>142328</v>
      </c>
      <c r="O15" s="240">
        <f t="shared" si="5"/>
        <v>146021</v>
      </c>
      <c r="P15" s="225">
        <f t="shared" si="2"/>
        <v>1363300</v>
      </c>
    </row>
    <row r="16" spans="1:16" ht="27.95" customHeight="1" x14ac:dyDescent="0.25">
      <c r="A16" s="232"/>
      <c r="B16" s="230" t="s">
        <v>33</v>
      </c>
      <c r="C16" s="233">
        <v>1203719</v>
      </c>
      <c r="D16" s="234">
        <v>59542</v>
      </c>
      <c r="E16" s="234">
        <v>0</v>
      </c>
      <c r="F16" s="234">
        <v>63424</v>
      </c>
      <c r="G16" s="234">
        <v>0</v>
      </c>
      <c r="H16" s="234">
        <v>36305</v>
      </c>
      <c r="I16" s="234">
        <v>146395</v>
      </c>
      <c r="J16" s="234">
        <v>101713</v>
      </c>
      <c r="K16" s="234">
        <v>146449</v>
      </c>
      <c r="L16" s="234">
        <v>382290</v>
      </c>
      <c r="M16" s="234">
        <v>87845</v>
      </c>
      <c r="N16" s="234">
        <v>142328</v>
      </c>
      <c r="O16" s="234">
        <v>146021</v>
      </c>
      <c r="P16" s="233">
        <f t="shared" si="2"/>
        <v>1312312</v>
      </c>
    </row>
    <row r="17" spans="1:16" ht="27.95" customHeight="1" x14ac:dyDescent="0.25">
      <c r="A17" s="232"/>
      <c r="B17" s="230" t="s">
        <v>34</v>
      </c>
      <c r="C17" s="237">
        <v>0</v>
      </c>
      <c r="D17" s="236">
        <v>0</v>
      </c>
      <c r="E17" s="236">
        <v>0</v>
      </c>
      <c r="F17" s="236">
        <v>0</v>
      </c>
      <c r="G17" s="236">
        <v>0</v>
      </c>
      <c r="H17" s="236">
        <v>0</v>
      </c>
      <c r="I17" s="236">
        <v>0</v>
      </c>
      <c r="J17" s="236"/>
      <c r="K17" s="236"/>
      <c r="L17" s="236"/>
      <c r="M17" s="236">
        <v>50988</v>
      </c>
      <c r="N17" s="236">
        <v>0</v>
      </c>
      <c r="O17" s="236">
        <v>0</v>
      </c>
      <c r="P17" s="237">
        <f t="shared" si="2"/>
        <v>50988</v>
      </c>
    </row>
    <row r="18" spans="1:16" ht="27.95" customHeight="1" thickBot="1" x14ac:dyDescent="0.3">
      <c r="A18" s="232"/>
      <c r="B18" s="230" t="s">
        <v>35</v>
      </c>
      <c r="C18" s="243">
        <v>0</v>
      </c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/>
      <c r="N18" s="239">
        <v>0</v>
      </c>
      <c r="O18" s="239"/>
      <c r="P18" s="237">
        <f t="shared" si="2"/>
        <v>0</v>
      </c>
    </row>
    <row r="19" spans="1:16" ht="27.95" customHeight="1" thickBot="1" x14ac:dyDescent="0.3">
      <c r="A19" s="232" t="s">
        <v>143</v>
      </c>
      <c r="B19" s="244" t="s">
        <v>37</v>
      </c>
      <c r="C19" s="225">
        <v>1824507</v>
      </c>
      <c r="D19" s="240">
        <f t="shared" ref="D19:N19" si="6">SUM(D20:D21)</f>
        <v>169061</v>
      </c>
      <c r="E19" s="240">
        <f t="shared" si="6"/>
        <v>147592</v>
      </c>
      <c r="F19" s="240">
        <f t="shared" si="6"/>
        <v>150412</v>
      </c>
      <c r="G19" s="240">
        <f t="shared" si="6"/>
        <v>178221</v>
      </c>
      <c r="H19" s="240">
        <f t="shared" si="6"/>
        <v>170430</v>
      </c>
      <c r="I19" s="240">
        <f t="shared" si="6"/>
        <v>143682</v>
      </c>
      <c r="J19" s="240">
        <f t="shared" si="6"/>
        <v>168357</v>
      </c>
      <c r="K19" s="240">
        <f>SUM(K20:K21)</f>
        <v>157862</v>
      </c>
      <c r="L19" s="240">
        <f t="shared" si="6"/>
        <v>188262</v>
      </c>
      <c r="M19" s="240">
        <f t="shared" si="6"/>
        <v>191921</v>
      </c>
      <c r="N19" s="240">
        <f t="shared" si="6"/>
        <v>170055</v>
      </c>
      <c r="O19" s="240">
        <f>SUM(O20:O21)</f>
        <v>245116</v>
      </c>
      <c r="P19" s="225">
        <f t="shared" si="2"/>
        <v>2080971</v>
      </c>
    </row>
    <row r="20" spans="1:16" ht="27.95" customHeight="1" x14ac:dyDescent="0.25">
      <c r="A20" s="245"/>
      <c r="B20" s="246" t="s">
        <v>128</v>
      </c>
      <c r="C20" s="247">
        <v>954433</v>
      </c>
      <c r="D20" s="242">
        <f>'DESPESAS ADMINIST PREVID'!C59</f>
        <v>87812</v>
      </c>
      <c r="E20" s="242">
        <f>'DESPESAS ADMINIST PREVID'!D59</f>
        <v>66331</v>
      </c>
      <c r="F20" s="242">
        <f>'DESPESAS ADMINIST PREVID'!E59</f>
        <v>70717</v>
      </c>
      <c r="G20" s="242">
        <f>'DESPESAS ADMINIST PREVID'!F59</f>
        <v>85053</v>
      </c>
      <c r="H20" s="242">
        <f>'DESPESAS ADMINIST PREVID'!G59</f>
        <v>86404</v>
      </c>
      <c r="I20" s="242">
        <f>'DESPESAS ADMINIST PREVID'!H59</f>
        <v>64704</v>
      </c>
      <c r="J20" s="242">
        <f>'DESPESAS ADMINIST PREVID'!I59</f>
        <v>78554</v>
      </c>
      <c r="K20" s="242">
        <f>'DESPESAS ADMINIST PREVID'!J59</f>
        <v>71514</v>
      </c>
      <c r="L20" s="242">
        <f>'DESPESAS ADMINIST PREVID'!K59</f>
        <v>98822</v>
      </c>
      <c r="M20" s="242">
        <f>'DESPESAS ADMINIST PREVID'!L59</f>
        <v>100481</v>
      </c>
      <c r="N20" s="242">
        <f>'DESPESAS ADMINIST PREVID'!M59</f>
        <v>78933</v>
      </c>
      <c r="O20" s="242">
        <f>'DESPESAS ADMINIST PREVID'!N59</f>
        <v>123534</v>
      </c>
      <c r="P20" s="247">
        <f t="shared" si="2"/>
        <v>1012859</v>
      </c>
    </row>
    <row r="21" spans="1:16" ht="27.95" customHeight="1" thickBot="1" x14ac:dyDescent="0.3">
      <c r="A21" s="248"/>
      <c r="B21" s="249" t="s">
        <v>129</v>
      </c>
      <c r="C21" s="238">
        <v>870074</v>
      </c>
      <c r="D21" s="250">
        <f>'DESPESAS ADMINIST INVESTIMENTOS'!C60</f>
        <v>81249</v>
      </c>
      <c r="E21" s="250">
        <f>'DESPESAS ADMINIST INVESTIMENTOS'!D60</f>
        <v>81261</v>
      </c>
      <c r="F21" s="250">
        <f>'DESPESAS ADMINIST INVESTIMENTOS'!E60</f>
        <v>79695</v>
      </c>
      <c r="G21" s="250">
        <f>'DESPESAS ADMINIST INVESTIMENTOS'!F60</f>
        <v>93168</v>
      </c>
      <c r="H21" s="250">
        <f>'DESPESAS ADMINIST INVESTIMENTOS'!G60</f>
        <v>84026</v>
      </c>
      <c r="I21" s="250">
        <f>'DESPESAS ADMINIST INVESTIMENTOS'!H60</f>
        <v>78978</v>
      </c>
      <c r="J21" s="250">
        <f>'DESPESAS ADMINIST INVESTIMENTOS'!I60</f>
        <v>89803</v>
      </c>
      <c r="K21" s="250">
        <f>'DESPESAS ADMINIST INVESTIMENTOS'!J60</f>
        <v>86348</v>
      </c>
      <c r="L21" s="250">
        <f>'DESPESAS ADMINIST INVESTIMENTOS'!K60</f>
        <v>89440</v>
      </c>
      <c r="M21" s="250">
        <f>'DESPESAS ADMINIST INVESTIMENTOS'!L60</f>
        <v>91440</v>
      </c>
      <c r="N21" s="250">
        <f>'DESPESAS ADMINIST INVESTIMENTOS'!M60</f>
        <v>91122</v>
      </c>
      <c r="O21" s="250">
        <f>'DESPESAS ADMINIST INVESTIMENTOS'!N60</f>
        <v>121582</v>
      </c>
      <c r="P21" s="238">
        <f t="shared" si="2"/>
        <v>1068112</v>
      </c>
    </row>
    <row r="22" spans="1:16" ht="27.95" customHeight="1" x14ac:dyDescent="0.25">
      <c r="A22" s="251"/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</row>
    <row r="23" spans="1:16" ht="27.95" customHeight="1" thickBot="1" x14ac:dyDescent="0.3">
      <c r="A23" s="251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</row>
    <row r="24" spans="1:16" ht="27.95" customHeight="1" thickBot="1" x14ac:dyDescent="0.3">
      <c r="A24" s="252"/>
      <c r="B24" s="383" t="s">
        <v>139</v>
      </c>
      <c r="C24" s="383"/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4"/>
    </row>
    <row r="25" spans="1:16" ht="27.95" customHeight="1" thickBot="1" x14ac:dyDescent="0.3">
      <c r="A25" s="253">
        <v>5</v>
      </c>
      <c r="B25" s="254" t="s">
        <v>140</v>
      </c>
      <c r="C25" s="254">
        <v>26669269</v>
      </c>
      <c r="D25" s="254">
        <f>D26+D27+D28+D29</f>
        <v>19584139</v>
      </c>
      <c r="E25" s="254">
        <f>E26+E27+E28+E29</f>
        <v>-1915889</v>
      </c>
      <c r="F25" s="254">
        <f t="shared" ref="F25:P25" si="7">F26+F27+F28+F29</f>
        <v>-632434</v>
      </c>
      <c r="G25" s="254">
        <f t="shared" si="7"/>
        <v>2781619</v>
      </c>
      <c r="H25" s="254">
        <f t="shared" si="7"/>
        <v>9301084</v>
      </c>
      <c r="I25" s="254">
        <f t="shared" si="7"/>
        <v>12692729</v>
      </c>
      <c r="J25" s="254">
        <f t="shared" si="7"/>
        <v>675126</v>
      </c>
      <c r="K25" s="254">
        <f t="shared" si="7"/>
        <v>-4412087</v>
      </c>
      <c r="L25" s="254">
        <f t="shared" si="7"/>
        <v>9018207</v>
      </c>
      <c r="M25" s="254">
        <f t="shared" si="7"/>
        <v>11054288</v>
      </c>
      <c r="N25" s="254">
        <f t="shared" si="7"/>
        <v>-11175956</v>
      </c>
      <c r="O25" s="254">
        <f t="shared" si="7"/>
        <v>11913659</v>
      </c>
      <c r="P25" s="240">
        <f t="shared" si="7"/>
        <v>58884485</v>
      </c>
    </row>
    <row r="26" spans="1:16" ht="27.95" customHeight="1" x14ac:dyDescent="0.25">
      <c r="A26" s="255" t="s">
        <v>137</v>
      </c>
      <c r="B26" s="227" t="s">
        <v>36</v>
      </c>
      <c r="C26" s="256">
        <v>-15369132</v>
      </c>
      <c r="D26" s="257">
        <v>-239846</v>
      </c>
      <c r="E26" s="258">
        <v>-935593</v>
      </c>
      <c r="F26" s="258">
        <v>1061602</v>
      </c>
      <c r="G26" s="258">
        <v>2169129</v>
      </c>
      <c r="H26" s="258">
        <v>1221367</v>
      </c>
      <c r="I26" s="258">
        <v>-374516</v>
      </c>
      <c r="J26" s="258">
        <v>-848291</v>
      </c>
      <c r="K26" s="258">
        <v>-204283</v>
      </c>
      <c r="L26" s="258">
        <v>-823683</v>
      </c>
      <c r="M26" s="258">
        <v>-1505782</v>
      </c>
      <c r="N26" s="258">
        <v>-812711</v>
      </c>
      <c r="O26" s="258">
        <v>23455164</v>
      </c>
      <c r="P26" s="259">
        <f>SUM(D26:O26)</f>
        <v>22162557</v>
      </c>
    </row>
    <row r="27" spans="1:16" ht="27.95" customHeight="1" x14ac:dyDescent="0.25">
      <c r="A27" s="260" t="s">
        <v>138</v>
      </c>
      <c r="B27" s="261" t="s">
        <v>202</v>
      </c>
      <c r="C27" s="262">
        <v>-125975</v>
      </c>
      <c r="D27" s="263">
        <v>0</v>
      </c>
      <c r="E27" s="264">
        <v>0</v>
      </c>
      <c r="F27" s="264">
        <v>0</v>
      </c>
      <c r="G27" s="264">
        <v>0</v>
      </c>
      <c r="H27" s="264">
        <v>0</v>
      </c>
      <c r="I27" s="264"/>
      <c r="J27" s="264">
        <v>0</v>
      </c>
      <c r="K27" s="264"/>
      <c r="L27" s="264"/>
      <c r="M27" s="264"/>
      <c r="N27" s="264"/>
      <c r="O27" s="264"/>
      <c r="P27" s="259">
        <f t="shared" ref="P27:P29" si="8">SUM(D27:O27)</f>
        <v>0</v>
      </c>
    </row>
    <row r="28" spans="1:16" ht="27.95" customHeight="1" x14ac:dyDescent="0.25">
      <c r="A28" s="265" t="s">
        <v>203</v>
      </c>
      <c r="B28" s="266" t="s">
        <v>134</v>
      </c>
      <c r="C28" s="267">
        <v>41214004</v>
      </c>
      <c r="D28" s="267">
        <v>19756372</v>
      </c>
      <c r="E28" s="267">
        <v>-1063019</v>
      </c>
      <c r="F28" s="268">
        <v>-1770441</v>
      </c>
      <c r="G28" s="255">
        <v>546417</v>
      </c>
      <c r="H28" s="255">
        <v>8007572</v>
      </c>
      <c r="I28" s="255">
        <v>12986813</v>
      </c>
      <c r="J28" s="255">
        <v>1446771</v>
      </c>
      <c r="K28" s="255">
        <v>-4284459</v>
      </c>
      <c r="L28" s="255">
        <v>9798439</v>
      </c>
      <c r="M28" s="255">
        <v>12523957</v>
      </c>
      <c r="N28" s="255">
        <v>-10406838</v>
      </c>
      <c r="O28" s="255">
        <v>-11648870</v>
      </c>
      <c r="P28" s="259">
        <f t="shared" si="8"/>
        <v>35892714</v>
      </c>
    </row>
    <row r="29" spans="1:16" ht="27.95" customHeight="1" thickBot="1" x14ac:dyDescent="0.3">
      <c r="A29" s="269">
        <v>5.4</v>
      </c>
      <c r="B29" s="270" t="s">
        <v>135</v>
      </c>
      <c r="C29" s="271">
        <v>950372</v>
      </c>
      <c r="D29" s="271">
        <v>67613</v>
      </c>
      <c r="E29" s="271">
        <v>82723</v>
      </c>
      <c r="F29" s="272">
        <v>76405</v>
      </c>
      <c r="G29" s="272">
        <v>66073</v>
      </c>
      <c r="H29" s="272">
        <v>72145</v>
      </c>
      <c r="I29" s="272">
        <v>80432</v>
      </c>
      <c r="J29" s="272">
        <v>76646</v>
      </c>
      <c r="K29" s="272">
        <v>76655</v>
      </c>
      <c r="L29" s="272">
        <v>43451</v>
      </c>
      <c r="M29" s="272">
        <v>36113</v>
      </c>
      <c r="N29" s="272">
        <v>43593</v>
      </c>
      <c r="O29" s="272">
        <v>107365</v>
      </c>
      <c r="P29" s="259">
        <f t="shared" si="8"/>
        <v>829214</v>
      </c>
    </row>
    <row r="30" spans="1:16" ht="27.95" customHeight="1" x14ac:dyDescent="0.25">
      <c r="A30" s="273"/>
      <c r="B30" s="273"/>
      <c r="C30" s="274"/>
      <c r="D30" s="274"/>
      <c r="E30" s="274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6"/>
    </row>
    <row r="31" spans="1:16" ht="27.95" customHeight="1" thickBot="1" x14ac:dyDescent="0.3">
      <c r="A31" s="277"/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8"/>
    </row>
    <row r="32" spans="1:16" ht="27.95" customHeight="1" thickBot="1" x14ac:dyDescent="0.3">
      <c r="A32" s="279">
        <v>6</v>
      </c>
      <c r="B32" s="240" t="s">
        <v>141</v>
      </c>
      <c r="C32" s="240">
        <v>63131458</v>
      </c>
      <c r="D32" s="240">
        <f t="shared" ref="D32:O32" si="9">D4+D25</f>
        <v>22678944</v>
      </c>
      <c r="E32" s="240">
        <f t="shared" si="9"/>
        <v>1048415</v>
      </c>
      <c r="F32" s="240">
        <f t="shared" si="9"/>
        <v>2413622</v>
      </c>
      <c r="G32" s="240">
        <f t="shared" si="9"/>
        <v>5811930</v>
      </c>
      <c r="H32" s="240">
        <f t="shared" si="9"/>
        <v>12506583</v>
      </c>
      <c r="I32" s="240">
        <f t="shared" si="9"/>
        <v>15873488</v>
      </c>
      <c r="J32" s="240">
        <f t="shared" si="9"/>
        <v>3821762</v>
      </c>
      <c r="K32" s="240">
        <f t="shared" si="9"/>
        <v>-1249029</v>
      </c>
      <c r="L32" s="240">
        <f t="shared" si="9"/>
        <v>12488548</v>
      </c>
      <c r="M32" s="240">
        <f t="shared" si="9"/>
        <v>14218706</v>
      </c>
      <c r="N32" s="240">
        <f t="shared" si="9"/>
        <v>-8032506</v>
      </c>
      <c r="O32" s="240">
        <f t="shared" si="9"/>
        <v>15122336</v>
      </c>
      <c r="P32" s="280">
        <f>SUM(D32:O32)</f>
        <v>96702799</v>
      </c>
    </row>
    <row r="33" spans="1:16" ht="27.95" customHeight="1" x14ac:dyDescent="0.25">
      <c r="A33" s="251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</row>
    <row r="34" spans="1:16" ht="27.95" customHeight="1" x14ac:dyDescent="0.25">
      <c r="A34" s="281" t="s">
        <v>218</v>
      </c>
      <c r="B34" s="251" t="s">
        <v>219</v>
      </c>
      <c r="C34" s="251"/>
      <c r="D34" s="251"/>
      <c r="E34" s="251"/>
      <c r="F34" s="251"/>
      <c r="G34" s="251"/>
      <c r="H34" s="251"/>
      <c r="I34" s="251"/>
      <c r="J34" s="282" t="s">
        <v>237</v>
      </c>
      <c r="K34" s="283">
        <f>'BALANÇO PREVIDENCIAL'!T45</f>
        <v>43847</v>
      </c>
      <c r="L34" s="251"/>
      <c r="M34" s="282" t="s">
        <v>199</v>
      </c>
      <c r="N34" s="283">
        <f ca="1">TODAY()</f>
        <v>43957</v>
      </c>
      <c r="O34" s="282" t="s">
        <v>220</v>
      </c>
      <c r="P34" s="284" t="s">
        <v>230</v>
      </c>
    </row>
    <row r="35" spans="1:16" ht="20.100000000000001" customHeight="1" x14ac:dyDescent="0.2">
      <c r="O35" s="212"/>
      <c r="P35" s="213"/>
    </row>
    <row r="36" spans="1:16" x14ac:dyDescent="0.2">
      <c r="O36" s="212"/>
      <c r="P36" s="214"/>
    </row>
  </sheetData>
  <mergeCells count="3">
    <mergeCell ref="A1:N1"/>
    <mergeCell ref="B24:P24"/>
    <mergeCell ref="A2:O2"/>
  </mergeCells>
  <phoneticPr fontId="0" type="noConversion"/>
  <printOptions horizontalCentered="1" verticalCentered="1"/>
  <pageMargins left="0.23622047244094491" right="0.19685039370078741" top="0.78740157480314965" bottom="0.39370078740157483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F22" zoomScale="87" zoomScaleNormal="87" workbookViewId="0">
      <selection activeCell="H38" sqref="H38"/>
    </sheetView>
  </sheetViews>
  <sheetFormatPr defaultColWidth="14" defaultRowHeight="12.75" x14ac:dyDescent="0.2"/>
  <cols>
    <col min="1" max="1" width="45.42578125" style="81" customWidth="1"/>
    <col min="2" max="16384" width="14" style="81"/>
  </cols>
  <sheetData>
    <row r="1" spans="1:15" ht="13.5" thickBot="1" x14ac:dyDescent="0.25">
      <c r="A1" s="387" t="s">
        <v>248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9"/>
    </row>
    <row r="2" spans="1:15" ht="13.5" thickBot="1" x14ac:dyDescent="0.25">
      <c r="A2" s="390" t="s">
        <v>122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</row>
    <row r="3" spans="1:15" ht="14.25" thickBot="1" x14ac:dyDescent="0.25">
      <c r="A3" s="286" t="s">
        <v>38</v>
      </c>
      <c r="B3" s="287" t="s">
        <v>90</v>
      </c>
      <c r="C3" s="287" t="s">
        <v>62</v>
      </c>
      <c r="D3" s="287" t="s">
        <v>63</v>
      </c>
      <c r="E3" s="287" t="s">
        <v>64</v>
      </c>
      <c r="F3" s="287" t="s">
        <v>65</v>
      </c>
      <c r="G3" s="288" t="s">
        <v>57</v>
      </c>
      <c r="H3" s="287" t="s">
        <v>58</v>
      </c>
      <c r="I3" s="287" t="s">
        <v>59</v>
      </c>
      <c r="J3" s="287" t="s">
        <v>60</v>
      </c>
      <c r="K3" s="287" t="s">
        <v>61</v>
      </c>
      <c r="L3" s="287" t="s">
        <v>66</v>
      </c>
      <c r="M3" s="288" t="s">
        <v>67</v>
      </c>
      <c r="N3" s="287" t="s">
        <v>69</v>
      </c>
      <c r="O3" s="287" t="s">
        <v>68</v>
      </c>
    </row>
    <row r="4" spans="1:15" ht="14.25" thickBot="1" x14ac:dyDescent="0.25">
      <c r="A4" s="289" t="s">
        <v>123</v>
      </c>
      <c r="B4" s="290">
        <v>434708.68</v>
      </c>
      <c r="C4" s="290">
        <f t="shared" ref="C4:N4" si="0">SUM(C5:C7)</f>
        <v>35399.129999999997</v>
      </c>
      <c r="D4" s="290">
        <f t="shared" si="0"/>
        <v>26499.67</v>
      </c>
      <c r="E4" s="290">
        <f t="shared" si="0"/>
        <v>32528.9</v>
      </c>
      <c r="F4" s="290">
        <f t="shared" si="0"/>
        <v>45385.08</v>
      </c>
      <c r="G4" s="290">
        <f t="shared" si="0"/>
        <v>38260.19</v>
      </c>
      <c r="H4" s="290">
        <f t="shared" si="0"/>
        <v>29772.45</v>
      </c>
      <c r="I4" s="290">
        <f t="shared" si="0"/>
        <v>33569.82</v>
      </c>
      <c r="J4" s="290">
        <f t="shared" si="0"/>
        <v>34525.699999999997</v>
      </c>
      <c r="K4" s="290">
        <f t="shared" si="0"/>
        <v>40615.71</v>
      </c>
      <c r="L4" s="290">
        <f t="shared" si="0"/>
        <v>42689.440000000002</v>
      </c>
      <c r="M4" s="290">
        <f t="shared" si="0"/>
        <v>40835.879999999997</v>
      </c>
      <c r="N4" s="290">
        <f t="shared" si="0"/>
        <v>63262.41</v>
      </c>
      <c r="O4" s="290">
        <f>SUM(C4:N4)</f>
        <v>463344.38</v>
      </c>
    </row>
    <row r="5" spans="1:15" ht="13.5" x14ac:dyDescent="0.2">
      <c r="A5" s="291" t="s">
        <v>39</v>
      </c>
      <c r="B5" s="292">
        <v>263021.93</v>
      </c>
      <c r="C5" s="293">
        <v>20152.72</v>
      </c>
      <c r="D5" s="293">
        <v>12102.4</v>
      </c>
      <c r="E5" s="293">
        <v>19393.73</v>
      </c>
      <c r="F5" s="293">
        <v>24367.25</v>
      </c>
      <c r="G5" s="293">
        <v>24773.47</v>
      </c>
      <c r="H5" s="293">
        <v>16452.259999999998</v>
      </c>
      <c r="I5" s="293">
        <v>19295.93</v>
      </c>
      <c r="J5" s="293">
        <v>19959.310000000001</v>
      </c>
      <c r="K5" s="293">
        <v>24341</v>
      </c>
      <c r="L5" s="293">
        <v>26023.48</v>
      </c>
      <c r="M5" s="293">
        <v>24072.75</v>
      </c>
      <c r="N5" s="293">
        <v>40975.06</v>
      </c>
      <c r="O5" s="292">
        <f t="shared" ref="O5:O57" si="1">SUM(C5:N5)</f>
        <v>271909.36</v>
      </c>
    </row>
    <row r="6" spans="1:15" ht="13.5" x14ac:dyDescent="0.2">
      <c r="A6" s="291" t="s">
        <v>40</v>
      </c>
      <c r="B6" s="294">
        <v>86080.94</v>
      </c>
      <c r="C6" s="294">
        <v>7019.65</v>
      </c>
      <c r="D6" s="294">
        <v>7499.41</v>
      </c>
      <c r="E6" s="294">
        <v>7637.79</v>
      </c>
      <c r="F6" s="294">
        <v>12585.28</v>
      </c>
      <c r="G6" s="294">
        <v>4656.2700000000004</v>
      </c>
      <c r="H6" s="294">
        <v>7648.54</v>
      </c>
      <c r="I6" s="294">
        <v>7862.05</v>
      </c>
      <c r="J6" s="294">
        <v>7802.81</v>
      </c>
      <c r="K6" s="294">
        <v>7818.52</v>
      </c>
      <c r="L6" s="294">
        <v>7837.78</v>
      </c>
      <c r="M6" s="294">
        <v>8510.2000000000007</v>
      </c>
      <c r="N6" s="294">
        <v>9337.5300000000007</v>
      </c>
      <c r="O6" s="294">
        <f t="shared" si="1"/>
        <v>96215.83</v>
      </c>
    </row>
    <row r="7" spans="1:15" ht="13.5" x14ac:dyDescent="0.2">
      <c r="A7" s="295" t="s">
        <v>41</v>
      </c>
      <c r="B7" s="294">
        <v>85605.81</v>
      </c>
      <c r="C7" s="294">
        <v>8226.76</v>
      </c>
      <c r="D7" s="294">
        <v>6897.86</v>
      </c>
      <c r="E7" s="294">
        <v>5497.38</v>
      </c>
      <c r="F7" s="294">
        <v>8432.5499999999993</v>
      </c>
      <c r="G7" s="294">
        <v>8830.4500000000007</v>
      </c>
      <c r="H7" s="294">
        <v>5671.65</v>
      </c>
      <c r="I7" s="294">
        <v>6411.84</v>
      </c>
      <c r="J7" s="294">
        <v>6763.58</v>
      </c>
      <c r="K7" s="294">
        <v>8456.19</v>
      </c>
      <c r="L7" s="294">
        <v>8828.18</v>
      </c>
      <c r="M7" s="294">
        <v>8252.93</v>
      </c>
      <c r="N7" s="294">
        <v>12949.82</v>
      </c>
      <c r="O7" s="294">
        <f t="shared" si="1"/>
        <v>95219.19</v>
      </c>
    </row>
    <row r="8" spans="1:15" ht="14.25" thickBot="1" x14ac:dyDescent="0.25">
      <c r="A8" s="295"/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6"/>
    </row>
    <row r="9" spans="1:15" ht="14.25" thickBot="1" x14ac:dyDescent="0.25">
      <c r="A9" s="297" t="s">
        <v>251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9"/>
    </row>
    <row r="10" spans="1:15" ht="13.5" x14ac:dyDescent="0.2">
      <c r="A10" s="295" t="s">
        <v>264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1"/>
    </row>
    <row r="11" spans="1:15" ht="13.5" x14ac:dyDescent="0.2">
      <c r="A11" s="295" t="s">
        <v>263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1"/>
    </row>
    <row r="12" spans="1:15" ht="14.25" thickBot="1" x14ac:dyDescent="0.25">
      <c r="A12" s="295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</row>
    <row r="13" spans="1:15" ht="14.25" thickBot="1" x14ac:dyDescent="0.25">
      <c r="A13" s="297" t="s">
        <v>179</v>
      </c>
      <c r="B13" s="290">
        <v>18650.099999999999</v>
      </c>
      <c r="C13" s="290">
        <v>2153</v>
      </c>
      <c r="D13" s="290">
        <v>1800</v>
      </c>
      <c r="E13" s="290">
        <v>0</v>
      </c>
      <c r="F13" s="290">
        <v>0</v>
      </c>
      <c r="G13" s="290">
        <v>1140</v>
      </c>
      <c r="H13" s="290">
        <v>0</v>
      </c>
      <c r="I13" s="290">
        <v>5785.5</v>
      </c>
      <c r="J13" s="290">
        <v>2217.5</v>
      </c>
      <c r="K13" s="290">
        <v>0</v>
      </c>
      <c r="L13" s="290">
        <v>0</v>
      </c>
      <c r="M13" s="290">
        <v>0</v>
      </c>
      <c r="N13" s="290">
        <v>0</v>
      </c>
      <c r="O13" s="290">
        <f t="shared" si="1"/>
        <v>13096</v>
      </c>
    </row>
    <row r="14" spans="1:15" ht="14.25" thickBot="1" x14ac:dyDescent="0.25">
      <c r="A14" s="295"/>
      <c r="B14" s="302"/>
      <c r="C14" s="30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</row>
    <row r="15" spans="1:15" ht="14.25" thickBot="1" x14ac:dyDescent="0.25">
      <c r="A15" s="297" t="s">
        <v>180</v>
      </c>
      <c r="B15" s="290">
        <v>8448.57</v>
      </c>
      <c r="C15" s="290">
        <v>0</v>
      </c>
      <c r="D15" s="290">
        <v>0</v>
      </c>
      <c r="E15" s="290">
        <v>0</v>
      </c>
      <c r="F15" s="290">
        <v>0</v>
      </c>
      <c r="G15" s="290">
        <v>746.61</v>
      </c>
      <c r="H15" s="290">
        <v>0</v>
      </c>
      <c r="I15" s="290">
        <v>1913.75</v>
      </c>
      <c r="J15" s="290">
        <v>0</v>
      </c>
      <c r="K15" s="290">
        <v>423</v>
      </c>
      <c r="L15" s="290">
        <v>486.15</v>
      </c>
      <c r="M15" s="290">
        <v>383.69</v>
      </c>
      <c r="N15" s="290">
        <v>0</v>
      </c>
      <c r="O15" s="290">
        <f t="shared" si="1"/>
        <v>3953.2</v>
      </c>
    </row>
    <row r="16" spans="1:15" ht="14.25" thickBot="1" x14ac:dyDescent="0.25">
      <c r="A16" s="291"/>
      <c r="B16" s="293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293"/>
    </row>
    <row r="17" spans="1:17" ht="14.25" thickBot="1" x14ac:dyDescent="0.25">
      <c r="A17" s="303" t="s">
        <v>116</v>
      </c>
      <c r="B17" s="290">
        <v>290371.68</v>
      </c>
      <c r="C17" s="290">
        <f t="shared" ref="C17:N17" si="2">SUM(C18:C31)</f>
        <v>17216.55</v>
      </c>
      <c r="D17" s="290">
        <f t="shared" si="2"/>
        <v>24955.17</v>
      </c>
      <c r="E17" s="290">
        <f t="shared" si="2"/>
        <v>24230.37</v>
      </c>
      <c r="F17" s="290">
        <f t="shared" si="2"/>
        <v>23846.7</v>
      </c>
      <c r="G17" s="290">
        <f t="shared" si="2"/>
        <v>24121.48</v>
      </c>
      <c r="H17" s="290">
        <f t="shared" si="2"/>
        <v>24998.73</v>
      </c>
      <c r="I17" s="290">
        <f t="shared" si="2"/>
        <v>24487.33</v>
      </c>
      <c r="J17" s="290">
        <f t="shared" si="2"/>
        <v>24510.62</v>
      </c>
      <c r="K17" s="290">
        <f t="shared" si="2"/>
        <v>24426.04</v>
      </c>
      <c r="L17" s="290">
        <f t="shared" si="2"/>
        <v>46919.98</v>
      </c>
      <c r="M17" s="290">
        <f t="shared" si="2"/>
        <v>27799.52</v>
      </c>
      <c r="N17" s="290">
        <f t="shared" si="2"/>
        <v>28656.29</v>
      </c>
      <c r="O17" s="290">
        <f t="shared" si="1"/>
        <v>316168.78000000003</v>
      </c>
    </row>
    <row r="18" spans="1:17" ht="13.5" x14ac:dyDescent="0.2">
      <c r="A18" s="291" t="s">
        <v>181</v>
      </c>
      <c r="B18" s="293">
        <v>76601.37</v>
      </c>
      <c r="C18" s="293">
        <v>6237.74</v>
      </c>
      <c r="D18" s="293">
        <v>6237.74</v>
      </c>
      <c r="E18" s="293">
        <v>6237.74</v>
      </c>
      <c r="F18" s="293">
        <v>6237.74</v>
      </c>
      <c r="G18" s="293">
        <v>6237.74</v>
      </c>
      <c r="H18" s="293">
        <v>6237.74</v>
      </c>
      <c r="I18" s="293">
        <v>6447.73</v>
      </c>
      <c r="J18" s="293">
        <v>6447.73</v>
      </c>
      <c r="K18" s="293">
        <v>6447.73</v>
      </c>
      <c r="L18" s="293">
        <v>6447.73</v>
      </c>
      <c r="M18" s="293">
        <v>6447.73</v>
      </c>
      <c r="N18" s="293">
        <v>6447.73</v>
      </c>
      <c r="O18" s="293">
        <f t="shared" si="1"/>
        <v>76112.820000000007</v>
      </c>
    </row>
    <row r="19" spans="1:17" ht="13.5" x14ac:dyDescent="0.2">
      <c r="A19" s="291" t="s">
        <v>182</v>
      </c>
      <c r="B19" s="304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4"/>
    </row>
    <row r="20" spans="1:17" ht="13.5" x14ac:dyDescent="0.2">
      <c r="A20" s="291" t="s">
        <v>136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</row>
    <row r="21" spans="1:17" ht="13.5" x14ac:dyDescent="0.2">
      <c r="A21" s="291" t="s">
        <v>183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</row>
    <row r="22" spans="1:17" ht="13.5" x14ac:dyDescent="0.2">
      <c r="A22" s="291" t="s">
        <v>120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</row>
    <row r="23" spans="1:17" ht="13.5" x14ac:dyDescent="0.2">
      <c r="A23" s="291" t="s">
        <v>121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</row>
    <row r="24" spans="1:17" ht="13.5" x14ac:dyDescent="0.2">
      <c r="A24" s="291" t="s">
        <v>221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</row>
    <row r="25" spans="1:17" ht="13.5" x14ac:dyDescent="0.2">
      <c r="A25" s="291" t="s">
        <v>236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</row>
    <row r="26" spans="1:17" ht="13.5" x14ac:dyDescent="0.2">
      <c r="A26" s="291" t="s">
        <v>186</v>
      </c>
      <c r="B26" s="294">
        <v>7050.84</v>
      </c>
      <c r="C26" s="294">
        <v>348.08</v>
      </c>
      <c r="D26" s="294">
        <v>685.12</v>
      </c>
      <c r="E26" s="294">
        <v>436.04</v>
      </c>
      <c r="F26" s="294">
        <v>436.04</v>
      </c>
      <c r="G26" s="294">
        <v>436.04</v>
      </c>
      <c r="H26" s="294">
        <v>436.04</v>
      </c>
      <c r="I26" s="294">
        <v>436.04</v>
      </c>
      <c r="J26" s="306">
        <v>436.04</v>
      </c>
      <c r="K26" s="294">
        <v>436.04</v>
      </c>
      <c r="L26" s="294">
        <v>436.04</v>
      </c>
      <c r="M26" s="294">
        <v>436.04</v>
      </c>
      <c r="N26" s="294">
        <v>436.04</v>
      </c>
      <c r="O26" s="294">
        <f t="shared" si="1"/>
        <v>5393.6</v>
      </c>
      <c r="Q26" s="285"/>
    </row>
    <row r="27" spans="1:17" ht="13.5" x14ac:dyDescent="0.2">
      <c r="A27" s="291" t="s">
        <v>184</v>
      </c>
      <c r="B27" s="294">
        <v>69431.83</v>
      </c>
      <c r="C27" s="294">
        <v>5939.11</v>
      </c>
      <c r="D27" s="294">
        <v>6362.95</v>
      </c>
      <c r="E27" s="294">
        <v>6189.95</v>
      </c>
      <c r="F27" s="294">
        <v>6112.1</v>
      </c>
      <c r="G27" s="294">
        <v>6151.03</v>
      </c>
      <c r="H27" s="294">
        <v>6151.03</v>
      </c>
      <c r="I27" s="294">
        <v>6151.03</v>
      </c>
      <c r="J27" s="294">
        <v>6151.03</v>
      </c>
      <c r="K27" s="294">
        <v>6151.03</v>
      </c>
      <c r="L27" s="294">
        <v>6151.03</v>
      </c>
      <c r="M27" s="294">
        <v>6151.03</v>
      </c>
      <c r="N27" s="294">
        <v>6151.03</v>
      </c>
      <c r="O27" s="294">
        <f t="shared" si="1"/>
        <v>73812.350000000006</v>
      </c>
      <c r="Q27" s="285"/>
    </row>
    <row r="28" spans="1:17" ht="13.5" x14ac:dyDescent="0.2">
      <c r="A28" s="291" t="s">
        <v>187</v>
      </c>
      <c r="B28" s="294">
        <v>48969.06</v>
      </c>
      <c r="C28" s="294">
        <v>4285.99</v>
      </c>
      <c r="D28" s="294">
        <v>4998.2299999999996</v>
      </c>
      <c r="E28" s="294">
        <v>4285.99</v>
      </c>
      <c r="F28" s="294">
        <v>4285.99</v>
      </c>
      <c r="G28" s="294">
        <v>4285.99</v>
      </c>
      <c r="H28" s="294">
        <v>4999.0200000000004</v>
      </c>
      <c r="I28" s="294">
        <v>4285.99</v>
      </c>
      <c r="J28" s="294">
        <v>4285.99</v>
      </c>
      <c r="K28" s="294">
        <v>4285.99</v>
      </c>
      <c r="L28" s="294">
        <v>4285.99</v>
      </c>
      <c r="M28" s="294">
        <v>4285.99</v>
      </c>
      <c r="N28" s="294">
        <v>4285.99</v>
      </c>
      <c r="O28" s="294">
        <f t="shared" si="1"/>
        <v>52857.15</v>
      </c>
      <c r="Q28" s="285"/>
    </row>
    <row r="29" spans="1:17" ht="13.5" x14ac:dyDescent="0.2">
      <c r="A29" s="291" t="s">
        <v>185</v>
      </c>
      <c r="B29" s="294">
        <v>9840</v>
      </c>
      <c r="C29" s="294">
        <v>0</v>
      </c>
      <c r="D29" s="294">
        <v>0</v>
      </c>
      <c r="E29" s="294">
        <v>0</v>
      </c>
      <c r="F29" s="294">
        <v>0</v>
      </c>
      <c r="G29" s="294">
        <v>0</v>
      </c>
      <c r="H29" s="294">
        <v>0</v>
      </c>
      <c r="I29" s="294">
        <v>0</v>
      </c>
      <c r="J29" s="294">
        <v>0</v>
      </c>
      <c r="K29" s="294">
        <v>0</v>
      </c>
      <c r="L29" s="294">
        <v>3320</v>
      </c>
      <c r="M29" s="294">
        <v>3320</v>
      </c>
      <c r="N29" s="294">
        <v>3320</v>
      </c>
      <c r="O29" s="294">
        <f t="shared" si="1"/>
        <v>9960</v>
      </c>
      <c r="Q29" s="285"/>
    </row>
    <row r="30" spans="1:17" ht="13.5" x14ac:dyDescent="0.2">
      <c r="A30" s="291" t="s">
        <v>241</v>
      </c>
      <c r="B30" s="294">
        <v>69300</v>
      </c>
      <c r="C30" s="294">
        <v>0</v>
      </c>
      <c r="D30" s="294">
        <v>6300</v>
      </c>
      <c r="E30" s="294">
        <v>6538</v>
      </c>
      <c r="F30" s="294">
        <v>6538</v>
      </c>
      <c r="G30" s="294">
        <v>6538</v>
      </c>
      <c r="H30" s="294">
        <v>6538</v>
      </c>
      <c r="I30" s="294">
        <v>6538</v>
      </c>
      <c r="J30" s="294">
        <v>6538</v>
      </c>
      <c r="K30" s="294">
        <v>6538</v>
      </c>
      <c r="L30" s="294">
        <v>6538</v>
      </c>
      <c r="M30" s="294">
        <v>6538</v>
      </c>
      <c r="N30" s="294">
        <v>6538</v>
      </c>
      <c r="O30" s="294">
        <f t="shared" si="1"/>
        <v>71680</v>
      </c>
      <c r="Q30" s="285"/>
    </row>
    <row r="31" spans="1:17" ht="13.5" x14ac:dyDescent="0.2">
      <c r="A31" s="291" t="s">
        <v>126</v>
      </c>
      <c r="B31" s="294">
        <v>9178.58</v>
      </c>
      <c r="C31" s="294">
        <v>405.63</v>
      </c>
      <c r="D31" s="294">
        <v>371.13</v>
      </c>
      <c r="E31" s="294">
        <v>542.65</v>
      </c>
      <c r="F31" s="294">
        <v>236.83</v>
      </c>
      <c r="G31" s="294">
        <v>472.68</v>
      </c>
      <c r="H31" s="294">
        <v>636.9</v>
      </c>
      <c r="I31" s="294">
        <v>628.54</v>
      </c>
      <c r="J31" s="294">
        <v>651.83000000000004</v>
      </c>
      <c r="K31" s="294">
        <v>567.25</v>
      </c>
      <c r="L31" s="294">
        <v>19741.189999999999</v>
      </c>
      <c r="M31" s="294">
        <v>620.73</v>
      </c>
      <c r="N31" s="294">
        <v>1477.5</v>
      </c>
      <c r="O31" s="294">
        <f t="shared" si="1"/>
        <v>26352.86</v>
      </c>
      <c r="Q31" s="285"/>
    </row>
    <row r="32" spans="1:17" ht="14.25" thickBot="1" x14ac:dyDescent="0.25">
      <c r="A32" s="291"/>
      <c r="B32" s="296"/>
      <c r="C32" s="296"/>
      <c r="D32" s="296" t="s">
        <v>238</v>
      </c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</row>
    <row r="33" spans="1:17" ht="14.25" thickBot="1" x14ac:dyDescent="0.25">
      <c r="A33" s="303" t="s">
        <v>188</v>
      </c>
      <c r="B33" s="290">
        <v>5280.85</v>
      </c>
      <c r="C33" s="290">
        <v>754.9</v>
      </c>
      <c r="D33" s="290">
        <v>934.6</v>
      </c>
      <c r="E33" s="290">
        <v>894.97</v>
      </c>
      <c r="F33" s="290">
        <v>884.74</v>
      </c>
      <c r="G33" s="290">
        <v>947.85</v>
      </c>
      <c r="H33" s="290">
        <v>408.29</v>
      </c>
      <c r="I33" s="290">
        <v>480.86</v>
      </c>
      <c r="J33" s="290">
        <v>995</v>
      </c>
      <c r="K33" s="290">
        <v>490.45</v>
      </c>
      <c r="L33" s="290">
        <v>460.39</v>
      </c>
      <c r="M33" s="290">
        <v>613.80999999999995</v>
      </c>
      <c r="N33" s="290">
        <v>683.86</v>
      </c>
      <c r="O33" s="290">
        <f t="shared" si="1"/>
        <v>8549.7199999999993</v>
      </c>
    </row>
    <row r="34" spans="1:17" ht="14.25" thickBot="1" x14ac:dyDescent="0.25">
      <c r="A34" s="291"/>
      <c r="B34" s="307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7"/>
    </row>
    <row r="35" spans="1:17" ht="14.25" thickBot="1" x14ac:dyDescent="0.25">
      <c r="A35" s="303" t="s">
        <v>118</v>
      </c>
      <c r="B35" s="290">
        <v>94984.82</v>
      </c>
      <c r="C35" s="290">
        <f t="shared" ref="C35:N35" si="3">SUM(C36:C38)</f>
        <v>16565.02</v>
      </c>
      <c r="D35" s="290">
        <f t="shared" si="3"/>
        <v>4517.28</v>
      </c>
      <c r="E35" s="290">
        <f t="shared" si="3"/>
        <v>4601.04</v>
      </c>
      <c r="F35" s="290">
        <f>SUM(F36:F38)</f>
        <v>4575.26</v>
      </c>
      <c r="G35" s="290">
        <f t="shared" si="3"/>
        <v>16820.88</v>
      </c>
      <c r="H35" s="290">
        <f t="shared" si="3"/>
        <v>4515.7299999999996</v>
      </c>
      <c r="I35" s="290">
        <f t="shared" si="3"/>
        <v>4530.3500000000004</v>
      </c>
      <c r="J35" s="290">
        <f t="shared" si="3"/>
        <v>4512.6899999999996</v>
      </c>
      <c r="K35" s="290">
        <f t="shared" si="3"/>
        <v>24464.94</v>
      </c>
      <c r="L35" s="290">
        <f t="shared" si="3"/>
        <v>4457.93</v>
      </c>
      <c r="M35" s="290">
        <f t="shared" si="3"/>
        <v>4480.3599999999997</v>
      </c>
      <c r="N35" s="290">
        <f t="shared" si="3"/>
        <v>8878.92</v>
      </c>
      <c r="O35" s="290">
        <f t="shared" si="1"/>
        <v>102920.4</v>
      </c>
    </row>
    <row r="36" spans="1:17" ht="13.5" x14ac:dyDescent="0.2">
      <c r="A36" s="308" t="s">
        <v>42</v>
      </c>
      <c r="B36" s="293">
        <v>0</v>
      </c>
      <c r="C36" s="293">
        <v>0</v>
      </c>
      <c r="D36" s="293">
        <v>0</v>
      </c>
      <c r="E36" s="293">
        <v>0.91</v>
      </c>
      <c r="F36" s="293">
        <v>0.33</v>
      </c>
      <c r="G36" s="293">
        <v>0</v>
      </c>
      <c r="H36" s="293">
        <v>0</v>
      </c>
      <c r="I36" s="293">
        <v>3.73</v>
      </c>
      <c r="J36" s="293">
        <v>0</v>
      </c>
      <c r="K36" s="293">
        <v>0</v>
      </c>
      <c r="L36" s="293">
        <v>0</v>
      </c>
      <c r="M36" s="293">
        <v>0</v>
      </c>
      <c r="N36" s="293">
        <v>0</v>
      </c>
      <c r="O36" s="293">
        <f t="shared" si="1"/>
        <v>4.97</v>
      </c>
    </row>
    <row r="37" spans="1:17" ht="13.5" x14ac:dyDescent="0.2">
      <c r="A37" s="308" t="s">
        <v>193</v>
      </c>
      <c r="B37" s="293">
        <v>36000</v>
      </c>
      <c r="C37" s="293">
        <v>12000</v>
      </c>
      <c r="D37" s="293">
        <v>0</v>
      </c>
      <c r="E37" s="293">
        <v>0</v>
      </c>
      <c r="F37" s="293">
        <v>0</v>
      </c>
      <c r="G37" s="293">
        <v>12000</v>
      </c>
      <c r="H37" s="293">
        <v>0</v>
      </c>
      <c r="I37" s="293">
        <v>0</v>
      </c>
      <c r="J37" s="293">
        <v>0</v>
      </c>
      <c r="K37" s="293">
        <v>20000</v>
      </c>
      <c r="L37" s="293">
        <v>0</v>
      </c>
      <c r="M37" s="293">
        <v>0</v>
      </c>
      <c r="N37" s="293">
        <v>0</v>
      </c>
      <c r="O37" s="293">
        <f t="shared" si="1"/>
        <v>44000</v>
      </c>
    </row>
    <row r="38" spans="1:17" ht="13.5" x14ac:dyDescent="0.2">
      <c r="A38" s="308" t="s">
        <v>132</v>
      </c>
      <c r="B38" s="294">
        <v>58984.82</v>
      </c>
      <c r="C38" s="294">
        <v>4565.0200000000004</v>
      </c>
      <c r="D38" s="294">
        <v>4517.28</v>
      </c>
      <c r="E38" s="294">
        <v>4600.13</v>
      </c>
      <c r="F38" s="294">
        <v>4574.93</v>
      </c>
      <c r="G38" s="294">
        <v>4820.88</v>
      </c>
      <c r="H38" s="294">
        <v>4515.7299999999996</v>
      </c>
      <c r="I38" s="294">
        <v>4526.62</v>
      </c>
      <c r="J38" s="294">
        <v>4512.6899999999996</v>
      </c>
      <c r="K38" s="294">
        <v>4464.9399999999996</v>
      </c>
      <c r="L38" s="294">
        <v>4457.93</v>
      </c>
      <c r="M38" s="294">
        <v>4480.3599999999997</v>
      </c>
      <c r="N38" s="294">
        <v>8878.92</v>
      </c>
      <c r="O38" s="294">
        <f t="shared" si="1"/>
        <v>58915.43</v>
      </c>
    </row>
    <row r="39" spans="1:17" ht="14.25" thickBot="1" x14ac:dyDescent="0.25">
      <c r="A39" s="291"/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</row>
    <row r="40" spans="1:17" ht="14.25" thickBot="1" x14ac:dyDescent="0.25">
      <c r="A40" s="303" t="s">
        <v>117</v>
      </c>
      <c r="B40" s="290">
        <v>3480.34</v>
      </c>
      <c r="C40" s="290">
        <v>293.33999999999997</v>
      </c>
      <c r="D40" s="290">
        <v>508.33</v>
      </c>
      <c r="E40" s="290">
        <v>40</v>
      </c>
      <c r="F40" s="290">
        <v>80</v>
      </c>
      <c r="G40" s="290">
        <v>40</v>
      </c>
      <c r="H40" s="290">
        <v>40</v>
      </c>
      <c r="I40" s="290">
        <v>40</v>
      </c>
      <c r="J40" s="290">
        <v>40</v>
      </c>
      <c r="K40" s="290">
        <v>40</v>
      </c>
      <c r="L40" s="290">
        <v>576.62</v>
      </c>
      <c r="M40" s="290">
        <v>40</v>
      </c>
      <c r="N40" s="290">
        <v>165</v>
      </c>
      <c r="O40" s="290">
        <f t="shared" si="1"/>
        <v>1903.29</v>
      </c>
    </row>
    <row r="41" spans="1:17" ht="14.25" thickBot="1" x14ac:dyDescent="0.25">
      <c r="A41" s="291"/>
      <c r="B41" s="307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7"/>
    </row>
    <row r="42" spans="1:17" ht="14.25" thickBot="1" x14ac:dyDescent="0.25">
      <c r="A42" s="303" t="s">
        <v>119</v>
      </c>
      <c r="B42" s="290">
        <v>96153.21</v>
      </c>
      <c r="C42" s="290">
        <f t="shared" ref="C42:N42" si="4">SUM(C43:C55)</f>
        <v>15282.37</v>
      </c>
      <c r="D42" s="290">
        <f t="shared" si="4"/>
        <v>6968.35</v>
      </c>
      <c r="E42" s="290">
        <f t="shared" si="4"/>
        <v>8274.34</v>
      </c>
      <c r="F42" s="290">
        <f t="shared" si="4"/>
        <v>10133.82</v>
      </c>
      <c r="G42" s="290">
        <f t="shared" si="4"/>
        <v>4184.3100000000004</v>
      </c>
      <c r="H42" s="290">
        <f t="shared" si="4"/>
        <v>4826.26</v>
      </c>
      <c r="I42" s="290">
        <f t="shared" si="4"/>
        <v>7603.5</v>
      </c>
      <c r="J42" s="290">
        <f t="shared" si="4"/>
        <v>4569.8500000000004</v>
      </c>
      <c r="K42" s="290">
        <f t="shared" si="4"/>
        <v>8219.2099999999991</v>
      </c>
      <c r="L42" s="290">
        <f t="shared" si="4"/>
        <v>4747.13</v>
      </c>
      <c r="M42" s="290">
        <f t="shared" si="4"/>
        <v>4636.43</v>
      </c>
      <c r="N42" s="290">
        <f t="shared" si="4"/>
        <v>21733.33</v>
      </c>
      <c r="O42" s="290">
        <f t="shared" si="1"/>
        <v>101178.9</v>
      </c>
    </row>
    <row r="43" spans="1:17" ht="13.5" x14ac:dyDescent="0.2">
      <c r="A43" s="291" t="s">
        <v>44</v>
      </c>
      <c r="B43" s="293">
        <v>13673.2</v>
      </c>
      <c r="C43" s="293">
        <v>3473.21</v>
      </c>
      <c r="D43" s="293">
        <v>62.25</v>
      </c>
      <c r="E43" s="293">
        <v>437.25</v>
      </c>
      <c r="F43" s="309">
        <v>4228.84</v>
      </c>
      <c r="G43" s="293">
        <v>441.38</v>
      </c>
      <c r="H43" s="293">
        <v>439.88</v>
      </c>
      <c r="I43" s="293">
        <v>3850.46</v>
      </c>
      <c r="J43" s="293">
        <v>437.25</v>
      </c>
      <c r="K43" s="293">
        <v>3848.21</v>
      </c>
      <c r="L43" s="293">
        <v>438.38</v>
      </c>
      <c r="M43" s="293">
        <v>437.25</v>
      </c>
      <c r="N43" s="293">
        <v>3954.4</v>
      </c>
      <c r="O43" s="293">
        <f t="shared" si="1"/>
        <v>22048.76</v>
      </c>
      <c r="Q43" s="285"/>
    </row>
    <row r="44" spans="1:17" ht="13.5" x14ac:dyDescent="0.2">
      <c r="A44" s="291" t="s">
        <v>45</v>
      </c>
      <c r="B44" s="294">
        <v>21329.31</v>
      </c>
      <c r="C44" s="294">
        <v>1589.54</v>
      </c>
      <c r="D44" s="294">
        <v>1618.17</v>
      </c>
      <c r="E44" s="294">
        <v>1607.16</v>
      </c>
      <c r="F44" s="310">
        <v>1586.97</v>
      </c>
      <c r="G44" s="294">
        <v>1629.71</v>
      </c>
      <c r="H44" s="294">
        <v>1625.99</v>
      </c>
      <c r="I44" s="294">
        <v>1588.92</v>
      </c>
      <c r="J44" s="294">
        <v>1587.02</v>
      </c>
      <c r="K44" s="294">
        <v>1664.38</v>
      </c>
      <c r="L44" s="294">
        <v>1603.23</v>
      </c>
      <c r="M44" s="294">
        <v>1603.56</v>
      </c>
      <c r="N44" s="294">
        <v>3144.56</v>
      </c>
      <c r="O44" s="294">
        <f t="shared" si="1"/>
        <v>20849.21</v>
      </c>
      <c r="Q44" s="285"/>
    </row>
    <row r="45" spans="1:17" ht="13.5" x14ac:dyDescent="0.2">
      <c r="A45" s="291" t="s">
        <v>46</v>
      </c>
      <c r="B45" s="294">
        <v>87.52</v>
      </c>
      <c r="C45" s="294">
        <v>44.49</v>
      </c>
      <c r="D45" s="294">
        <v>0</v>
      </c>
      <c r="E45" s="294">
        <v>0</v>
      </c>
      <c r="F45" s="310">
        <v>0</v>
      </c>
      <c r="G45" s="294">
        <v>0</v>
      </c>
      <c r="H45" s="294">
        <v>7.91</v>
      </c>
      <c r="I45" s="294">
        <v>3.96</v>
      </c>
      <c r="J45" s="294">
        <v>0</v>
      </c>
      <c r="K45" s="294">
        <v>511.57</v>
      </c>
      <c r="L45" s="294">
        <v>148.06</v>
      </c>
      <c r="M45" s="294">
        <v>234.83</v>
      </c>
      <c r="N45" s="294">
        <v>31.96</v>
      </c>
      <c r="O45" s="294">
        <f t="shared" si="1"/>
        <v>982.78</v>
      </c>
      <c r="Q45" s="285"/>
    </row>
    <row r="46" spans="1:17" ht="13.5" x14ac:dyDescent="0.2">
      <c r="A46" s="291" t="s">
        <v>47</v>
      </c>
      <c r="B46" s="294">
        <v>653.16</v>
      </c>
      <c r="C46" s="294">
        <v>54.43</v>
      </c>
      <c r="D46" s="294">
        <v>54.43</v>
      </c>
      <c r="E46" s="294">
        <v>54.43</v>
      </c>
      <c r="F46" s="310">
        <v>1200.19</v>
      </c>
      <c r="G46" s="294">
        <v>54.43</v>
      </c>
      <c r="H46" s="294">
        <v>54.43</v>
      </c>
      <c r="I46" s="294">
        <v>54.43</v>
      </c>
      <c r="J46" s="294">
        <v>54.43</v>
      </c>
      <c r="K46" s="294">
        <v>54.43</v>
      </c>
      <c r="L46" s="294">
        <v>54.43</v>
      </c>
      <c r="M46" s="294">
        <v>54.43</v>
      </c>
      <c r="N46" s="294">
        <v>54.43</v>
      </c>
      <c r="O46" s="294">
        <f t="shared" si="1"/>
        <v>1798.92</v>
      </c>
      <c r="Q46" s="285"/>
    </row>
    <row r="47" spans="1:17" ht="13.5" x14ac:dyDescent="0.2">
      <c r="A47" s="291" t="s">
        <v>48</v>
      </c>
      <c r="B47" s="294">
        <v>26700.02</v>
      </c>
      <c r="C47" s="294">
        <v>6530.69</v>
      </c>
      <c r="D47" s="294">
        <v>1628.64</v>
      </c>
      <c r="E47" s="294">
        <v>3515.73</v>
      </c>
      <c r="F47" s="310">
        <v>2756.75</v>
      </c>
      <c r="G47" s="294">
        <v>1594.32</v>
      </c>
      <c r="H47" s="294">
        <v>1613.04</v>
      </c>
      <c r="I47" s="294">
        <v>1600.56</v>
      </c>
      <c r="J47" s="294">
        <v>1600.56</v>
      </c>
      <c r="K47" s="294">
        <v>1613.04</v>
      </c>
      <c r="L47" s="294">
        <v>1937.27</v>
      </c>
      <c r="M47" s="294">
        <v>1606.8</v>
      </c>
      <c r="N47" s="294">
        <v>1613.04</v>
      </c>
      <c r="O47" s="294">
        <f t="shared" si="1"/>
        <v>27610.44</v>
      </c>
      <c r="Q47" s="285"/>
    </row>
    <row r="48" spans="1:17" ht="13.5" x14ac:dyDescent="0.2">
      <c r="A48" s="291" t="s">
        <v>49</v>
      </c>
      <c r="B48" s="294">
        <v>768.36</v>
      </c>
      <c r="C48" s="294">
        <v>0</v>
      </c>
      <c r="D48" s="294">
        <v>0</v>
      </c>
      <c r="E48" s="294">
        <v>453.49</v>
      </c>
      <c r="F48" s="310">
        <v>0</v>
      </c>
      <c r="G48" s="294">
        <v>0</v>
      </c>
      <c r="H48" s="294">
        <v>0</v>
      </c>
      <c r="I48" s="294">
        <v>208.03</v>
      </c>
      <c r="J48" s="294">
        <v>453.49</v>
      </c>
      <c r="K48" s="294">
        <v>0</v>
      </c>
      <c r="L48" s="294">
        <v>0</v>
      </c>
      <c r="M48" s="294">
        <v>0</v>
      </c>
      <c r="N48" s="294">
        <v>0</v>
      </c>
      <c r="O48" s="294">
        <f t="shared" si="1"/>
        <v>1115.01</v>
      </c>
      <c r="Q48" s="285"/>
    </row>
    <row r="49" spans="1:17" ht="13.5" x14ac:dyDescent="0.2">
      <c r="A49" s="291" t="s">
        <v>50</v>
      </c>
      <c r="B49" s="294">
        <v>688.92</v>
      </c>
      <c r="C49" s="294">
        <v>61.16</v>
      </c>
      <c r="D49" s="294">
        <v>61.16</v>
      </c>
      <c r="E49" s="294">
        <v>61.16</v>
      </c>
      <c r="F49" s="310">
        <v>61.16</v>
      </c>
      <c r="G49" s="294">
        <v>61.16</v>
      </c>
      <c r="H49" s="294">
        <v>61.16</v>
      </c>
      <c r="I49" s="294">
        <v>61.16</v>
      </c>
      <c r="J49" s="294">
        <v>170.36</v>
      </c>
      <c r="K49" s="294">
        <v>380.99</v>
      </c>
      <c r="L49" s="294">
        <v>199.18</v>
      </c>
      <c r="M49" s="294">
        <v>199.18</v>
      </c>
      <c r="N49" s="294">
        <v>199.18</v>
      </c>
      <c r="O49" s="294">
        <f t="shared" si="1"/>
        <v>1577.01</v>
      </c>
      <c r="Q49" s="285"/>
    </row>
    <row r="50" spans="1:17" ht="13.5" x14ac:dyDescent="0.2">
      <c r="A50" s="291" t="s">
        <v>56</v>
      </c>
      <c r="B50" s="294">
        <v>2070.96</v>
      </c>
      <c r="C50" s="294">
        <v>19.5</v>
      </c>
      <c r="D50" s="294">
        <v>7.53</v>
      </c>
      <c r="E50" s="294">
        <v>127.31</v>
      </c>
      <c r="F50" s="310">
        <v>0</v>
      </c>
      <c r="G50" s="294">
        <v>160</v>
      </c>
      <c r="H50" s="294">
        <v>0</v>
      </c>
      <c r="I50" s="294">
        <v>0</v>
      </c>
      <c r="J50" s="294">
        <v>0</v>
      </c>
      <c r="K50" s="294">
        <v>0</v>
      </c>
      <c r="L50" s="294">
        <v>0</v>
      </c>
      <c r="M50" s="294">
        <v>0</v>
      </c>
      <c r="N50" s="294">
        <v>1689.92</v>
      </c>
      <c r="O50" s="294">
        <f t="shared" si="1"/>
        <v>2004.26</v>
      </c>
      <c r="Q50" s="285"/>
    </row>
    <row r="51" spans="1:17" ht="13.5" x14ac:dyDescent="0.2">
      <c r="A51" s="291" t="s">
        <v>51</v>
      </c>
      <c r="B51" s="294">
        <v>1053.3</v>
      </c>
      <c r="C51" s="294">
        <v>92.19</v>
      </c>
      <c r="D51" s="294">
        <v>63.67</v>
      </c>
      <c r="E51" s="294">
        <v>79.84</v>
      </c>
      <c r="F51" s="310">
        <v>120.75</v>
      </c>
      <c r="G51" s="294">
        <v>108.19</v>
      </c>
      <c r="H51" s="294">
        <v>257.95</v>
      </c>
      <c r="I51" s="294">
        <v>48.27</v>
      </c>
      <c r="J51" s="294">
        <v>44.84</v>
      </c>
      <c r="K51" s="294">
        <v>9.1</v>
      </c>
      <c r="L51" s="294">
        <v>228.2</v>
      </c>
      <c r="M51" s="294">
        <v>29.4</v>
      </c>
      <c r="N51" s="294">
        <v>140.69999999999999</v>
      </c>
      <c r="O51" s="294">
        <f t="shared" si="1"/>
        <v>1223.0999999999999</v>
      </c>
      <c r="Q51" s="285"/>
    </row>
    <row r="52" spans="1:17" ht="13.5" x14ac:dyDescent="0.2">
      <c r="A52" s="291" t="s">
        <v>93</v>
      </c>
      <c r="B52" s="294">
        <v>6557.2</v>
      </c>
      <c r="C52" s="294">
        <v>1639.3</v>
      </c>
      <c r="D52" s="294">
        <v>1639.3</v>
      </c>
      <c r="E52" s="294">
        <v>1639.3</v>
      </c>
      <c r="F52" s="310">
        <v>0</v>
      </c>
      <c r="G52" s="294">
        <v>0</v>
      </c>
      <c r="H52" s="294">
        <v>529.98</v>
      </c>
      <c r="I52" s="294">
        <v>0</v>
      </c>
      <c r="J52" s="294">
        <v>0</v>
      </c>
      <c r="K52" s="294">
        <v>0</v>
      </c>
      <c r="L52" s="294">
        <v>0</v>
      </c>
      <c r="M52" s="294">
        <v>0</v>
      </c>
      <c r="N52" s="294">
        <v>2991.97</v>
      </c>
      <c r="O52" s="294">
        <f t="shared" si="1"/>
        <v>8439.85</v>
      </c>
      <c r="Q52" s="285"/>
    </row>
    <row r="53" spans="1:17" ht="13.5" x14ac:dyDescent="0.2">
      <c r="A53" s="291" t="s">
        <v>43</v>
      </c>
      <c r="B53" s="294">
        <v>2730.67</v>
      </c>
      <c r="C53" s="294">
        <v>130.63</v>
      </c>
      <c r="D53" s="294">
        <v>185.97</v>
      </c>
      <c r="E53" s="294">
        <v>297.92</v>
      </c>
      <c r="F53" s="310">
        <v>179.16</v>
      </c>
      <c r="G53" s="294">
        <v>135.12</v>
      </c>
      <c r="H53" s="294">
        <v>147.55000000000001</v>
      </c>
      <c r="I53" s="294">
        <v>187.71</v>
      </c>
      <c r="J53" s="294">
        <v>221.9</v>
      </c>
      <c r="K53" s="294">
        <v>133.49</v>
      </c>
      <c r="L53" s="294">
        <v>124.44</v>
      </c>
      <c r="M53" s="294">
        <v>141.4</v>
      </c>
      <c r="N53" s="294">
        <v>145.38</v>
      </c>
      <c r="O53" s="294">
        <f t="shared" si="1"/>
        <v>2030.67</v>
      </c>
      <c r="Q53" s="285"/>
    </row>
    <row r="54" spans="1:17" ht="13.5" x14ac:dyDescent="0.2">
      <c r="A54" s="291" t="s">
        <v>292</v>
      </c>
      <c r="B54" s="294">
        <v>19737.48</v>
      </c>
      <c r="C54" s="294">
        <v>1647.23</v>
      </c>
      <c r="D54" s="294">
        <v>1647.23</v>
      </c>
      <c r="E54" s="294">
        <v>0</v>
      </c>
      <c r="F54" s="310">
        <v>0</v>
      </c>
      <c r="G54" s="294">
        <v>0</v>
      </c>
      <c r="H54" s="294">
        <v>0</v>
      </c>
      <c r="I54" s="294">
        <v>0</v>
      </c>
      <c r="J54" s="294">
        <v>0</v>
      </c>
      <c r="K54" s="294">
        <v>0</v>
      </c>
      <c r="L54" s="294">
        <v>0</v>
      </c>
      <c r="M54" s="294">
        <v>0</v>
      </c>
      <c r="N54" s="294">
        <v>5189.3999999999996</v>
      </c>
      <c r="O54" s="294">
        <f t="shared" si="1"/>
        <v>8483.86</v>
      </c>
      <c r="Q54" s="285"/>
    </row>
    <row r="55" spans="1:17" ht="13.5" x14ac:dyDescent="0.2">
      <c r="A55" s="308" t="s">
        <v>52</v>
      </c>
      <c r="B55" s="294">
        <v>103.11</v>
      </c>
      <c r="C55" s="294">
        <v>0</v>
      </c>
      <c r="D55" s="294">
        <v>0</v>
      </c>
      <c r="E55" s="294">
        <v>0.75</v>
      </c>
      <c r="F55" s="294">
        <v>0</v>
      </c>
      <c r="G55" s="294">
        <v>0</v>
      </c>
      <c r="H55" s="294">
        <v>88.37</v>
      </c>
      <c r="I55" s="294">
        <v>0</v>
      </c>
      <c r="J55" s="294">
        <v>0</v>
      </c>
      <c r="K55" s="294">
        <v>4</v>
      </c>
      <c r="L55" s="294">
        <v>13.94</v>
      </c>
      <c r="M55" s="294">
        <v>329.58</v>
      </c>
      <c r="N55" s="294">
        <v>2578.39</v>
      </c>
      <c r="O55" s="294">
        <f t="shared" si="1"/>
        <v>3015.03</v>
      </c>
      <c r="Q55" s="285"/>
    </row>
    <row r="56" spans="1:17" ht="14.25" thickBot="1" x14ac:dyDescent="0.25">
      <c r="A56" s="291"/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</row>
    <row r="57" spans="1:17" ht="14.25" thickBot="1" x14ac:dyDescent="0.25">
      <c r="A57" s="303" t="s">
        <v>124</v>
      </c>
      <c r="B57" s="290">
        <v>2353.7399999999998</v>
      </c>
      <c r="C57" s="290">
        <v>147.27000000000001</v>
      </c>
      <c r="D57" s="290">
        <v>147.27000000000001</v>
      </c>
      <c r="E57" s="290">
        <v>147.27000000000001</v>
      </c>
      <c r="F57" s="290">
        <v>147.27000000000001</v>
      </c>
      <c r="G57" s="290">
        <v>142.96</v>
      </c>
      <c r="H57" s="290">
        <v>142.96</v>
      </c>
      <c r="I57" s="290">
        <v>142.96</v>
      </c>
      <c r="J57" s="290">
        <v>142.96</v>
      </c>
      <c r="K57" s="290">
        <v>142.96</v>
      </c>
      <c r="L57" s="290">
        <v>142.96</v>
      </c>
      <c r="M57" s="290">
        <v>142.96</v>
      </c>
      <c r="N57" s="290">
        <v>154.59</v>
      </c>
      <c r="O57" s="290">
        <f t="shared" si="1"/>
        <v>1744.39</v>
      </c>
    </row>
    <row r="58" spans="1:17" ht="14.25" thickBot="1" x14ac:dyDescent="0.25">
      <c r="A58" s="291"/>
      <c r="B58" s="307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7"/>
    </row>
    <row r="59" spans="1:17" ht="14.25" thickBot="1" x14ac:dyDescent="0.25">
      <c r="A59" s="311" t="s">
        <v>125</v>
      </c>
      <c r="B59" s="290">
        <v>954431.99</v>
      </c>
      <c r="C59" s="290">
        <f t="shared" ref="C59:O59" si="5">C4+C13+C15+C17+C33+C35+C40+C42+C57</f>
        <v>87811.58</v>
      </c>
      <c r="D59" s="290">
        <f t="shared" si="5"/>
        <v>66330.67</v>
      </c>
      <c r="E59" s="290">
        <f t="shared" si="5"/>
        <v>70716.89</v>
      </c>
      <c r="F59" s="290">
        <f t="shared" si="5"/>
        <v>85052.87</v>
      </c>
      <c r="G59" s="290">
        <f t="shared" si="5"/>
        <v>86404.28</v>
      </c>
      <c r="H59" s="290">
        <f t="shared" si="5"/>
        <v>64704.42</v>
      </c>
      <c r="I59" s="290">
        <f t="shared" si="5"/>
        <v>78554.070000000007</v>
      </c>
      <c r="J59" s="290">
        <f t="shared" si="5"/>
        <v>71514.320000000007</v>
      </c>
      <c r="K59" s="290">
        <f t="shared" si="5"/>
        <v>98822.31</v>
      </c>
      <c r="L59" s="290">
        <f t="shared" si="5"/>
        <v>100480.6</v>
      </c>
      <c r="M59" s="290">
        <f t="shared" si="5"/>
        <v>78932.649999999994</v>
      </c>
      <c r="N59" s="290">
        <f t="shared" si="5"/>
        <v>123534.39999999999</v>
      </c>
      <c r="O59" s="290">
        <f t="shared" si="5"/>
        <v>1012859.06</v>
      </c>
    </row>
    <row r="60" spans="1:17" ht="14.25" thickBot="1" x14ac:dyDescent="0.25">
      <c r="A60" s="312"/>
      <c r="B60" s="290"/>
      <c r="C60" s="312"/>
      <c r="D60" s="312"/>
      <c r="E60" s="312"/>
      <c r="F60" s="312"/>
      <c r="G60" s="312"/>
      <c r="H60" s="312"/>
      <c r="I60" s="313"/>
      <c r="J60" s="313"/>
      <c r="K60" s="313"/>
      <c r="L60" s="313"/>
      <c r="M60" s="313"/>
      <c r="N60" s="313"/>
      <c r="O60" s="290"/>
    </row>
    <row r="61" spans="1:17" ht="14.25" thickBot="1" x14ac:dyDescent="0.25">
      <c r="A61" s="314" t="s">
        <v>210</v>
      </c>
      <c r="B61" s="290">
        <v>1076981.9099999999</v>
      </c>
      <c r="C61" s="315">
        <v>98172.39</v>
      </c>
      <c r="D61" s="315">
        <v>97145.81</v>
      </c>
      <c r="E61" s="315">
        <v>98927.59</v>
      </c>
      <c r="F61" s="315">
        <v>98385.75</v>
      </c>
      <c r="G61" s="315">
        <v>103674.77</v>
      </c>
      <c r="H61" s="315">
        <v>97112.51</v>
      </c>
      <c r="I61" s="316">
        <v>97346.83</v>
      </c>
      <c r="J61" s="316">
        <v>97047.3</v>
      </c>
      <c r="K61" s="316">
        <v>96020.27</v>
      </c>
      <c r="L61" s="316">
        <v>95869.65</v>
      </c>
      <c r="M61" s="316">
        <v>96351.97</v>
      </c>
      <c r="N61" s="316">
        <v>190944.3</v>
      </c>
      <c r="O61" s="290">
        <f>C61+D61+E61+F61+G61++H61+I61+J61+K61+L61+M61+N61</f>
        <v>1266999.1399999999</v>
      </c>
    </row>
    <row r="62" spans="1:17" ht="14.25" thickBot="1" x14ac:dyDescent="0.25">
      <c r="A62" s="317" t="s">
        <v>204</v>
      </c>
      <c r="B62" s="318">
        <v>2.44</v>
      </c>
      <c r="C62" s="318">
        <f>C59/(RECEITAS!D5+DESPESAS!D6+DESPESAS!D12+DESPESAS!D16)*100</f>
        <v>2.66</v>
      </c>
      <c r="D62" s="318">
        <f>D59/(RECEITAS!E5+DESPESAS!E6+DESPESAS!E12+DESPESAS!E16)*100</f>
        <v>2.08</v>
      </c>
      <c r="E62" s="318">
        <f>E59/(RECEITAS!F5+DESPESAS!F6+DESPESAS!F12+DESPESAS!F16)*100</f>
        <v>2.16</v>
      </c>
      <c r="F62" s="318">
        <f>F59/(RECEITAS!G5+DESPESAS!G6+DESPESAS!G12+DESPESAS!G16)*100</f>
        <v>2.63</v>
      </c>
      <c r="G62" s="318">
        <f>G59/(RECEITAS!H5+DESPESAS!H6+DESPESAS!H12+DESPESAS!H16)*100</f>
        <v>2.52</v>
      </c>
      <c r="H62" s="318">
        <f>H59/(RECEITAS!I5+DESPESAS!I6+DESPESAS!I12+DESPESAS!I16)*100</f>
        <v>1.9</v>
      </c>
      <c r="I62" s="318">
        <f>I59/(RECEITAS!J5+DESPESAS!J6+DESPESAS!J12+DESPESAS!J16)*100</f>
        <v>2.34</v>
      </c>
      <c r="J62" s="318">
        <f>J59/(RECEITAS!K5+DESPESAS!K6+DESPESAS!K12+DESPESAS!K16)*100</f>
        <v>2.12</v>
      </c>
      <c r="K62" s="318">
        <f>K59/(RECEITAS!L5+DESPESAS!L6+DESPESAS!L12+DESPESAS!L16)*100</f>
        <v>2.71</v>
      </c>
      <c r="L62" s="318">
        <f>L59/(RECEITAS!M5+DESPESAS!M6+DESPESAS!M12+DESPESAS!M16)*100</f>
        <v>3.05</v>
      </c>
      <c r="M62" s="318">
        <f>M59/(RECEITAS!N5+DESPESAS!N6+DESPESAS!N12+DESPESAS!N16)*100</f>
        <v>2.36</v>
      </c>
      <c r="N62" s="318">
        <f>N59/(RECEITAS!O5+DESPESAS!O6+DESPESAS!O12+DESPESAS!O16)*100</f>
        <v>3.71</v>
      </c>
      <c r="O62" s="318">
        <f>O59/(RECEITAS!P5+DESPESAS!P6+DESPESAS!P12+DESPESAS!P16)*100</f>
        <v>2.52</v>
      </c>
    </row>
    <row r="63" spans="1:17" ht="13.5" x14ac:dyDescent="0.2">
      <c r="A63" s="319" t="s">
        <v>205</v>
      </c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</row>
    <row r="64" spans="1:17" ht="13.5" x14ac:dyDescent="0.2">
      <c r="A64" s="320"/>
      <c r="B64" s="320"/>
      <c r="C64" s="320"/>
      <c r="D64" s="320"/>
      <c r="E64" s="320"/>
      <c r="F64" s="320"/>
      <c r="G64" s="320"/>
      <c r="H64" s="321" t="s">
        <v>237</v>
      </c>
      <c r="I64" s="322">
        <f>'BALANÇO CONSOLIDADO'!U48</f>
        <v>43847</v>
      </c>
      <c r="J64" s="320"/>
      <c r="K64" s="323" t="s">
        <v>199</v>
      </c>
      <c r="L64" s="322">
        <f ca="1">TODAY()</f>
        <v>43957</v>
      </c>
      <c r="M64" s="320"/>
      <c r="N64" s="323" t="s">
        <v>220</v>
      </c>
      <c r="O64" s="324" t="s">
        <v>231</v>
      </c>
    </row>
  </sheetData>
  <mergeCells count="2">
    <mergeCell ref="A1:O1"/>
    <mergeCell ref="A2:O2"/>
  </mergeCells>
  <phoneticPr fontId="7" type="noConversion"/>
  <printOptions horizontalCentered="1" verticalCentered="1"/>
  <pageMargins left="0" right="0" top="0.59055118110236227" bottom="0" header="0" footer="0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showWhiteSpace="0" zoomScale="93" zoomScaleNormal="93" workbookViewId="0">
      <selection activeCell="H40" sqref="H40"/>
    </sheetView>
  </sheetViews>
  <sheetFormatPr defaultRowHeight="12.75" x14ac:dyDescent="0.2"/>
  <cols>
    <col min="1" max="1" width="44.28515625" customWidth="1"/>
    <col min="2" max="15" width="14" customWidth="1"/>
  </cols>
  <sheetData>
    <row r="1" spans="1:15" ht="14.25" thickBot="1" x14ac:dyDescent="0.25">
      <c r="A1" s="392" t="s">
        <v>250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4"/>
    </row>
    <row r="2" spans="1:15" ht="12" customHeight="1" thickBot="1" x14ac:dyDescent="0.25">
      <c r="A2" s="395" t="s">
        <v>127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7"/>
    </row>
    <row r="3" spans="1:15" ht="14.25" thickBot="1" x14ac:dyDescent="0.25">
      <c r="A3" s="288" t="s">
        <v>38</v>
      </c>
      <c r="B3" s="287" t="s">
        <v>90</v>
      </c>
      <c r="C3" s="287" t="s">
        <v>62</v>
      </c>
      <c r="D3" s="287" t="s">
        <v>63</v>
      </c>
      <c r="E3" s="287" t="s">
        <v>64</v>
      </c>
      <c r="F3" s="287" t="s">
        <v>65</v>
      </c>
      <c r="G3" s="288" t="s">
        <v>57</v>
      </c>
      <c r="H3" s="287" t="s">
        <v>58</v>
      </c>
      <c r="I3" s="287" t="s">
        <v>59</v>
      </c>
      <c r="J3" s="287" t="s">
        <v>60</v>
      </c>
      <c r="K3" s="287" t="s">
        <v>61</v>
      </c>
      <c r="L3" s="287" t="s">
        <v>66</v>
      </c>
      <c r="M3" s="288" t="s">
        <v>67</v>
      </c>
      <c r="N3" s="287" t="s">
        <v>69</v>
      </c>
      <c r="O3" s="287" t="s">
        <v>68</v>
      </c>
    </row>
    <row r="4" spans="1:15" ht="14.25" thickBot="1" x14ac:dyDescent="0.25">
      <c r="A4" s="289" t="s">
        <v>123</v>
      </c>
      <c r="B4" s="290">
        <v>289805.92</v>
      </c>
      <c r="C4" s="290">
        <f t="shared" ref="C4:N4" si="0">SUM(C5:C7)</f>
        <v>23599.41</v>
      </c>
      <c r="D4" s="290">
        <f t="shared" si="0"/>
        <v>17666.439999999999</v>
      </c>
      <c r="E4" s="290">
        <f t="shared" si="0"/>
        <v>21685.93</v>
      </c>
      <c r="F4" s="290">
        <f t="shared" si="0"/>
        <v>30256.73</v>
      </c>
      <c r="G4" s="290">
        <f t="shared" si="0"/>
        <v>25506.79</v>
      </c>
      <c r="H4" s="290">
        <f t="shared" si="0"/>
        <v>19848.3</v>
      </c>
      <c r="I4" s="290">
        <f t="shared" si="0"/>
        <v>22379.89</v>
      </c>
      <c r="J4" s="325">
        <f t="shared" si="0"/>
        <v>23017.119999999999</v>
      </c>
      <c r="K4" s="290">
        <f t="shared" si="0"/>
        <v>27077.13</v>
      </c>
      <c r="L4" s="290">
        <f t="shared" si="0"/>
        <v>28459.61</v>
      </c>
      <c r="M4" s="290">
        <f>SUM(M5:M7)</f>
        <v>27223.919999999998</v>
      </c>
      <c r="N4" s="290">
        <f t="shared" si="0"/>
        <v>42174.93</v>
      </c>
      <c r="O4" s="290">
        <f>SUM(C4:N4)</f>
        <v>308896.2</v>
      </c>
    </row>
    <row r="5" spans="1:15" ht="13.5" x14ac:dyDescent="0.2">
      <c r="A5" s="291" t="s">
        <v>39</v>
      </c>
      <c r="B5" s="326">
        <v>175348.04</v>
      </c>
      <c r="C5" s="293">
        <v>13435.14</v>
      </c>
      <c r="D5" s="293">
        <v>8068.26</v>
      </c>
      <c r="E5" s="293">
        <v>12929.15</v>
      </c>
      <c r="F5" s="293">
        <v>16244.84</v>
      </c>
      <c r="G5" s="293">
        <v>16515.650000000001</v>
      </c>
      <c r="H5" s="293">
        <v>10968.17</v>
      </c>
      <c r="I5" s="293">
        <v>12863.96</v>
      </c>
      <c r="J5" s="327">
        <v>13306.2</v>
      </c>
      <c r="K5" s="293">
        <v>16227.32</v>
      </c>
      <c r="L5" s="293">
        <v>17348.98</v>
      </c>
      <c r="M5" s="293">
        <v>16048.5</v>
      </c>
      <c r="N5" s="293">
        <v>27316.7</v>
      </c>
      <c r="O5" s="292">
        <f t="shared" ref="O5:O58" si="1">SUM(C5:N5)</f>
        <v>181272.87</v>
      </c>
    </row>
    <row r="6" spans="1:15" ht="13.5" x14ac:dyDescent="0.2">
      <c r="A6" s="291" t="s">
        <v>40</v>
      </c>
      <c r="B6" s="294">
        <v>57387.31</v>
      </c>
      <c r="C6" s="294">
        <v>4679.76</v>
      </c>
      <c r="D6" s="294">
        <v>4999.6000000000004</v>
      </c>
      <c r="E6" s="294">
        <v>5091.8599999999997</v>
      </c>
      <c r="F6" s="294">
        <v>8390.19</v>
      </c>
      <c r="G6" s="294">
        <v>3104.18</v>
      </c>
      <c r="H6" s="294">
        <v>5099.03</v>
      </c>
      <c r="I6" s="294">
        <v>5241.37</v>
      </c>
      <c r="J6" s="328">
        <v>5201.87</v>
      </c>
      <c r="K6" s="294">
        <v>5212.3500000000004</v>
      </c>
      <c r="L6" s="294">
        <v>5225.18</v>
      </c>
      <c r="M6" s="294">
        <v>5673.46</v>
      </c>
      <c r="N6" s="294">
        <v>6225.02</v>
      </c>
      <c r="O6" s="294">
        <f t="shared" si="1"/>
        <v>64143.87</v>
      </c>
    </row>
    <row r="7" spans="1:15" ht="13.5" x14ac:dyDescent="0.2">
      <c r="A7" s="295" t="s">
        <v>41</v>
      </c>
      <c r="B7" s="294">
        <v>57070.57</v>
      </c>
      <c r="C7" s="294">
        <v>5484.51</v>
      </c>
      <c r="D7" s="294">
        <v>4598.58</v>
      </c>
      <c r="E7" s="294">
        <v>3664.92</v>
      </c>
      <c r="F7" s="294">
        <v>5621.7</v>
      </c>
      <c r="G7" s="294">
        <v>5886.96</v>
      </c>
      <c r="H7" s="294">
        <v>3781.1</v>
      </c>
      <c r="I7" s="294">
        <v>4274.5600000000004</v>
      </c>
      <c r="J7" s="328">
        <v>4509.05</v>
      </c>
      <c r="K7" s="294">
        <v>5637.46</v>
      </c>
      <c r="L7" s="294">
        <v>5885.45</v>
      </c>
      <c r="M7" s="294">
        <v>5501.96</v>
      </c>
      <c r="N7" s="294">
        <v>8633.2099999999991</v>
      </c>
      <c r="O7" s="294">
        <f t="shared" si="1"/>
        <v>63479.46</v>
      </c>
    </row>
    <row r="8" spans="1:15" ht="14.25" thickBot="1" x14ac:dyDescent="0.25">
      <c r="A8" s="329"/>
      <c r="B8" s="296"/>
      <c r="C8" s="296"/>
      <c r="D8" s="296"/>
      <c r="E8" s="296"/>
      <c r="F8" s="296"/>
      <c r="G8" s="296"/>
      <c r="H8" s="296"/>
      <c r="I8" s="296"/>
      <c r="J8" s="330"/>
      <c r="K8" s="296"/>
      <c r="L8" s="296"/>
      <c r="M8" s="296"/>
      <c r="N8" s="296"/>
      <c r="O8" s="296"/>
    </row>
    <row r="9" spans="1:15" ht="14.25" thickBot="1" x14ac:dyDescent="0.25">
      <c r="A9" s="331" t="s">
        <v>251</v>
      </c>
      <c r="B9" s="290">
        <f t="shared" ref="B9:J9" si="2">B10+B11+B12</f>
        <v>0</v>
      </c>
      <c r="C9" s="290">
        <f t="shared" si="2"/>
        <v>11270</v>
      </c>
      <c r="D9" s="290">
        <f t="shared" si="2"/>
        <v>11147.5</v>
      </c>
      <c r="E9" s="290">
        <f t="shared" si="2"/>
        <v>10902.5</v>
      </c>
      <c r="F9" s="290">
        <f t="shared" si="2"/>
        <v>11270</v>
      </c>
      <c r="G9" s="290">
        <f t="shared" si="2"/>
        <v>11270</v>
      </c>
      <c r="H9" s="290">
        <f t="shared" si="2"/>
        <v>11392.5</v>
      </c>
      <c r="I9" s="290">
        <f t="shared" si="2"/>
        <v>12495</v>
      </c>
      <c r="J9" s="290">
        <f t="shared" si="2"/>
        <v>12127.5</v>
      </c>
      <c r="K9" s="290">
        <f>K10+K11+K12</f>
        <v>12127.5</v>
      </c>
      <c r="L9" s="290">
        <f t="shared" ref="L9:O9" si="3">L10+L11+L12</f>
        <v>11698.75</v>
      </c>
      <c r="M9" s="290">
        <f t="shared" si="3"/>
        <v>11698.75</v>
      </c>
      <c r="N9" s="290">
        <f t="shared" si="3"/>
        <v>12066.25</v>
      </c>
      <c r="O9" s="290">
        <f t="shared" si="3"/>
        <v>139466.25</v>
      </c>
    </row>
    <row r="10" spans="1:15" ht="13.5" x14ac:dyDescent="0.2">
      <c r="A10" s="332" t="s">
        <v>276</v>
      </c>
      <c r="B10" s="302">
        <v>0</v>
      </c>
      <c r="C10" s="302">
        <v>5512.5</v>
      </c>
      <c r="D10" s="302">
        <v>5512.5</v>
      </c>
      <c r="E10" s="302">
        <v>5512.5</v>
      </c>
      <c r="F10" s="302">
        <v>5512.5</v>
      </c>
      <c r="G10" s="302">
        <v>5512.5</v>
      </c>
      <c r="H10" s="302">
        <v>5512.5</v>
      </c>
      <c r="I10" s="302">
        <v>5512.5</v>
      </c>
      <c r="J10" s="333">
        <v>5512.5</v>
      </c>
      <c r="K10" s="302">
        <v>5512.5</v>
      </c>
      <c r="L10" s="302">
        <v>5512.5</v>
      </c>
      <c r="M10" s="334">
        <v>5512.5</v>
      </c>
      <c r="N10" s="302">
        <v>5512.5</v>
      </c>
      <c r="O10" s="302">
        <f t="shared" si="1"/>
        <v>66150</v>
      </c>
    </row>
    <row r="11" spans="1:15" ht="13.5" x14ac:dyDescent="0.2">
      <c r="A11" s="332" t="s">
        <v>277</v>
      </c>
      <c r="B11" s="302">
        <v>0</v>
      </c>
      <c r="C11" s="302">
        <v>4410</v>
      </c>
      <c r="D11" s="302">
        <v>4287.5</v>
      </c>
      <c r="E11" s="302">
        <v>4042.5</v>
      </c>
      <c r="F11" s="302">
        <v>4410</v>
      </c>
      <c r="G11" s="302">
        <v>4410</v>
      </c>
      <c r="H11" s="302">
        <v>4532.5</v>
      </c>
      <c r="I11" s="302">
        <v>5635</v>
      </c>
      <c r="J11" s="333">
        <v>5267.5</v>
      </c>
      <c r="K11" s="302">
        <v>5267.5</v>
      </c>
      <c r="L11" s="302">
        <v>4410</v>
      </c>
      <c r="M11" s="334">
        <v>4410</v>
      </c>
      <c r="N11" s="302">
        <v>4777.5</v>
      </c>
      <c r="O11" s="302">
        <f t="shared" si="1"/>
        <v>55860</v>
      </c>
    </row>
    <row r="12" spans="1:15" ht="13.5" x14ac:dyDescent="0.2">
      <c r="A12" s="332" t="s">
        <v>278</v>
      </c>
      <c r="B12" s="302">
        <v>0</v>
      </c>
      <c r="C12" s="302">
        <v>1347.5</v>
      </c>
      <c r="D12" s="302">
        <v>1347.5</v>
      </c>
      <c r="E12" s="302">
        <v>1347.5</v>
      </c>
      <c r="F12" s="302">
        <v>1347.5</v>
      </c>
      <c r="G12" s="302">
        <v>1347.5</v>
      </c>
      <c r="H12" s="302">
        <v>1347.5</v>
      </c>
      <c r="I12" s="302">
        <v>1347.5</v>
      </c>
      <c r="J12" s="333">
        <v>1347.5</v>
      </c>
      <c r="K12" s="302">
        <v>1347.5</v>
      </c>
      <c r="L12" s="302">
        <v>1776.25</v>
      </c>
      <c r="M12" s="334">
        <v>1776.25</v>
      </c>
      <c r="N12" s="302">
        <v>1776.25</v>
      </c>
      <c r="O12" s="302">
        <f t="shared" si="1"/>
        <v>17456.25</v>
      </c>
    </row>
    <row r="13" spans="1:15" ht="14.25" thickBot="1" x14ac:dyDescent="0.25">
      <c r="A13" s="332"/>
      <c r="B13" s="302"/>
      <c r="C13" s="302"/>
      <c r="D13" s="302"/>
      <c r="E13" s="302"/>
      <c r="F13" s="302"/>
      <c r="G13" s="302"/>
      <c r="H13" s="302"/>
      <c r="I13" s="302"/>
      <c r="J13" s="333"/>
      <c r="K13" s="302"/>
      <c r="L13" s="302"/>
      <c r="M13" s="302"/>
      <c r="N13" s="302"/>
      <c r="O13" s="293"/>
    </row>
    <row r="14" spans="1:15" ht="14.25" thickBot="1" x14ac:dyDescent="0.25">
      <c r="A14" s="297" t="s">
        <v>179</v>
      </c>
      <c r="B14" s="290">
        <v>19512.099999999999</v>
      </c>
      <c r="C14" s="290">
        <v>3023.32</v>
      </c>
      <c r="D14" s="290">
        <v>2500.7600000000002</v>
      </c>
      <c r="E14" s="290">
        <v>0</v>
      </c>
      <c r="F14" s="290">
        <v>0</v>
      </c>
      <c r="G14" s="290">
        <v>1140</v>
      </c>
      <c r="H14" s="290">
        <v>0</v>
      </c>
      <c r="I14" s="290">
        <v>5785.5</v>
      </c>
      <c r="J14" s="325">
        <v>2217.5</v>
      </c>
      <c r="K14" s="290">
        <v>0</v>
      </c>
      <c r="L14" s="290">
        <v>0</v>
      </c>
      <c r="M14" s="290">
        <v>0</v>
      </c>
      <c r="N14" s="290">
        <v>0</v>
      </c>
      <c r="O14" s="316">
        <f t="shared" si="1"/>
        <v>14667.08</v>
      </c>
    </row>
    <row r="15" spans="1:15" ht="14.25" thickBot="1" x14ac:dyDescent="0.25">
      <c r="A15" s="295"/>
      <c r="B15" s="302"/>
      <c r="C15" s="302"/>
      <c r="D15" s="302"/>
      <c r="E15" s="302"/>
      <c r="F15" s="302"/>
      <c r="G15" s="302"/>
      <c r="H15" s="302"/>
      <c r="I15" s="302"/>
      <c r="J15" s="333"/>
      <c r="K15" s="302"/>
      <c r="L15" s="302"/>
      <c r="M15" s="302"/>
      <c r="N15" s="302"/>
      <c r="O15" s="302"/>
    </row>
    <row r="16" spans="1:15" ht="14.25" thickBot="1" x14ac:dyDescent="0.25">
      <c r="A16" s="297" t="s">
        <v>180</v>
      </c>
      <c r="B16" s="290">
        <v>9561.24</v>
      </c>
      <c r="C16" s="290">
        <v>0</v>
      </c>
      <c r="D16" s="290">
        <v>0</v>
      </c>
      <c r="E16" s="290">
        <v>0</v>
      </c>
      <c r="F16" s="290">
        <v>394.74</v>
      </c>
      <c r="G16" s="290">
        <v>746.61</v>
      </c>
      <c r="H16" s="290">
        <v>363.35</v>
      </c>
      <c r="I16" s="290">
        <v>1913.74</v>
      </c>
      <c r="J16" s="325">
        <v>0</v>
      </c>
      <c r="K16" s="290">
        <v>682.74</v>
      </c>
      <c r="L16" s="290">
        <v>486.15</v>
      </c>
      <c r="M16" s="290">
        <v>755.1</v>
      </c>
      <c r="N16" s="290">
        <v>0</v>
      </c>
      <c r="O16" s="316">
        <f t="shared" si="1"/>
        <v>5342.43</v>
      </c>
    </row>
    <row r="17" spans="1:17" ht="14.25" thickBot="1" x14ac:dyDescent="0.25">
      <c r="A17" s="291"/>
      <c r="B17" s="302"/>
      <c r="C17" s="302"/>
      <c r="D17" s="302"/>
      <c r="E17" s="302"/>
      <c r="F17" s="302"/>
      <c r="G17" s="302"/>
      <c r="H17" s="302"/>
      <c r="I17" s="302"/>
      <c r="J17" s="333"/>
      <c r="K17" s="302"/>
      <c r="L17" s="302"/>
      <c r="M17" s="302"/>
      <c r="N17" s="302"/>
      <c r="O17" s="293"/>
    </row>
    <row r="18" spans="1:17" ht="14.25" thickBot="1" x14ac:dyDescent="0.25">
      <c r="A18" s="303" t="s">
        <v>116</v>
      </c>
      <c r="B18" s="290">
        <v>425229.69</v>
      </c>
      <c r="C18" s="290">
        <f>SUM(C20:C32)</f>
        <v>30164.63</v>
      </c>
      <c r="D18" s="290">
        <f t="shared" ref="D18:N18" si="4">SUM(D20:D32)</f>
        <v>38895.730000000003</v>
      </c>
      <c r="E18" s="290">
        <f t="shared" si="4"/>
        <v>37303.760000000002</v>
      </c>
      <c r="F18" s="290">
        <f t="shared" si="4"/>
        <v>38791.35</v>
      </c>
      <c r="G18" s="290">
        <f t="shared" si="4"/>
        <v>36823.339999999997</v>
      </c>
      <c r="H18" s="290">
        <f t="shared" si="4"/>
        <v>39440.559999999998</v>
      </c>
      <c r="I18" s="290">
        <f t="shared" si="4"/>
        <v>37446.43</v>
      </c>
      <c r="J18" s="290">
        <f t="shared" si="4"/>
        <v>40056.800000000003</v>
      </c>
      <c r="K18" s="290">
        <f t="shared" si="4"/>
        <v>39280.120000000003</v>
      </c>
      <c r="L18" s="290">
        <f t="shared" si="4"/>
        <v>41931.11</v>
      </c>
      <c r="M18" s="290">
        <f t="shared" si="4"/>
        <v>43444.46</v>
      </c>
      <c r="N18" s="290">
        <f t="shared" si="4"/>
        <v>42571.34</v>
      </c>
      <c r="O18" s="290">
        <f t="shared" si="1"/>
        <v>466149.63</v>
      </c>
    </row>
    <row r="19" spans="1:17" ht="13.5" x14ac:dyDescent="0.2">
      <c r="A19" s="291" t="s">
        <v>181</v>
      </c>
      <c r="B19" s="335"/>
      <c r="C19" s="335"/>
      <c r="D19" s="335"/>
      <c r="E19" s="335"/>
      <c r="F19" s="335"/>
      <c r="G19" s="335"/>
      <c r="H19" s="335"/>
      <c r="I19" s="335"/>
      <c r="J19" s="336"/>
      <c r="K19" s="335"/>
      <c r="L19" s="335"/>
      <c r="M19" s="335"/>
      <c r="N19" s="335"/>
      <c r="O19" s="335"/>
    </row>
    <row r="20" spans="1:17" ht="13.5" x14ac:dyDescent="0.2">
      <c r="A20" s="291" t="s">
        <v>182</v>
      </c>
      <c r="B20" s="337">
        <v>5924.29</v>
      </c>
      <c r="C20" s="337">
        <v>494.61</v>
      </c>
      <c r="D20" s="337">
        <v>509.4</v>
      </c>
      <c r="E20" s="337">
        <v>509.4</v>
      </c>
      <c r="F20" s="337">
        <v>509.4</v>
      </c>
      <c r="G20" s="337">
        <v>509.4</v>
      </c>
      <c r="H20" s="337">
        <v>509.4</v>
      </c>
      <c r="I20" s="337">
        <v>509.4</v>
      </c>
      <c r="J20" s="338">
        <v>509.4</v>
      </c>
      <c r="K20" s="337">
        <v>509.4</v>
      </c>
      <c r="L20" s="337">
        <v>509.4</v>
      </c>
      <c r="M20" s="337">
        <v>509.4</v>
      </c>
      <c r="N20" s="337">
        <v>509.4</v>
      </c>
      <c r="O20" s="294">
        <f t="shared" si="1"/>
        <v>6098.01</v>
      </c>
    </row>
    <row r="21" spans="1:17" ht="13.5" x14ac:dyDescent="0.2">
      <c r="A21" s="291" t="s">
        <v>136</v>
      </c>
      <c r="B21" s="337">
        <v>126653.68</v>
      </c>
      <c r="C21" s="337">
        <v>10525.18</v>
      </c>
      <c r="D21" s="337">
        <v>12014.29</v>
      </c>
      <c r="E21" s="337">
        <v>11049.79</v>
      </c>
      <c r="F21" s="337">
        <v>10535.71</v>
      </c>
      <c r="G21" s="337">
        <v>11585.9</v>
      </c>
      <c r="H21" s="337">
        <v>12236.77</v>
      </c>
      <c r="I21" s="337">
        <v>10914.52</v>
      </c>
      <c r="J21" s="338">
        <v>13499.6</v>
      </c>
      <c r="K21" s="337">
        <v>12812.15</v>
      </c>
      <c r="L21" s="337">
        <v>12289.25</v>
      </c>
      <c r="M21" s="337">
        <v>13673.13</v>
      </c>
      <c r="N21" s="337">
        <v>11950.33</v>
      </c>
      <c r="O21" s="294">
        <f t="shared" si="1"/>
        <v>143086.62</v>
      </c>
    </row>
    <row r="22" spans="1:17" ht="13.5" x14ac:dyDescent="0.2">
      <c r="A22" s="291" t="s">
        <v>183</v>
      </c>
      <c r="B22" s="337">
        <v>4957.16</v>
      </c>
      <c r="C22" s="337">
        <v>422.53</v>
      </c>
      <c r="D22" s="337">
        <v>445.28</v>
      </c>
      <c r="E22" s="337">
        <v>442.15</v>
      </c>
      <c r="F22" s="337">
        <v>440.38</v>
      </c>
      <c r="G22" s="337">
        <v>449.88</v>
      </c>
      <c r="H22" s="337">
        <v>450.17</v>
      </c>
      <c r="I22" s="337">
        <v>454.75</v>
      </c>
      <c r="J22" s="338">
        <v>450.96</v>
      </c>
      <c r="K22" s="337">
        <v>449.36</v>
      </c>
      <c r="L22" s="337">
        <v>450.29</v>
      </c>
      <c r="M22" s="337">
        <v>459.88</v>
      </c>
      <c r="N22" s="337">
        <v>460.1</v>
      </c>
      <c r="O22" s="294">
        <f t="shared" si="1"/>
        <v>5375.73</v>
      </c>
    </row>
    <row r="23" spans="1:17" ht="13.5" x14ac:dyDescent="0.2">
      <c r="A23" s="291" t="s">
        <v>120</v>
      </c>
      <c r="B23" s="337">
        <v>6801.32</v>
      </c>
      <c r="C23" s="337">
        <v>681.89</v>
      </c>
      <c r="D23" s="337">
        <v>687.34</v>
      </c>
      <c r="E23" s="337">
        <v>695.54</v>
      </c>
      <c r="F23" s="337">
        <v>690.28</v>
      </c>
      <c r="G23" s="337">
        <v>685.85</v>
      </c>
      <c r="H23" s="337">
        <v>677.85</v>
      </c>
      <c r="I23" s="337">
        <v>702.31</v>
      </c>
      <c r="J23" s="338">
        <v>705.64</v>
      </c>
      <c r="K23" s="337">
        <v>703.97</v>
      </c>
      <c r="L23" s="337">
        <v>693.52</v>
      </c>
      <c r="M23" s="337">
        <v>694.12</v>
      </c>
      <c r="N23" s="337">
        <v>705.33</v>
      </c>
      <c r="O23" s="294">
        <f t="shared" si="1"/>
        <v>8323.64</v>
      </c>
    </row>
    <row r="24" spans="1:17" ht="13.5" x14ac:dyDescent="0.2">
      <c r="A24" s="291" t="s">
        <v>121</v>
      </c>
      <c r="B24" s="337">
        <v>32098.400000000001</v>
      </c>
      <c r="C24" s="337">
        <v>2674.28</v>
      </c>
      <c r="D24" s="337">
        <v>2750.39</v>
      </c>
      <c r="E24" s="337">
        <v>2759.69</v>
      </c>
      <c r="F24" s="337">
        <v>2763.91</v>
      </c>
      <c r="G24" s="337">
        <v>1853.93</v>
      </c>
      <c r="H24" s="337">
        <v>2764.41</v>
      </c>
      <c r="I24" s="337">
        <v>2784.88</v>
      </c>
      <c r="J24" s="338">
        <v>2787.34</v>
      </c>
      <c r="K24" s="337">
        <v>2785.95</v>
      </c>
      <c r="L24" s="337">
        <v>2795.43</v>
      </c>
      <c r="M24" s="337">
        <v>2715.17</v>
      </c>
      <c r="N24" s="337">
        <v>2696.64</v>
      </c>
      <c r="O24" s="294">
        <f t="shared" si="1"/>
        <v>32132.02</v>
      </c>
    </row>
    <row r="25" spans="1:17" ht="13.5" x14ac:dyDescent="0.2">
      <c r="A25" s="291" t="s">
        <v>221</v>
      </c>
      <c r="B25" s="337">
        <v>0</v>
      </c>
      <c r="C25" s="337">
        <v>0</v>
      </c>
      <c r="D25" s="337">
        <v>0</v>
      </c>
      <c r="E25" s="337">
        <v>0</v>
      </c>
      <c r="F25" s="337">
        <v>0</v>
      </c>
      <c r="G25" s="337">
        <v>0</v>
      </c>
      <c r="H25" s="337">
        <v>0</v>
      </c>
      <c r="I25" s="337">
        <v>0</v>
      </c>
      <c r="J25" s="338">
        <v>0</v>
      </c>
      <c r="K25" s="337">
        <v>0</v>
      </c>
      <c r="L25" s="337">
        <v>0</v>
      </c>
      <c r="M25" s="337">
        <v>0</v>
      </c>
      <c r="N25" s="337">
        <v>0</v>
      </c>
      <c r="O25" s="294">
        <f t="shared" si="1"/>
        <v>0</v>
      </c>
    </row>
    <row r="26" spans="1:17" ht="13.5" x14ac:dyDescent="0.2">
      <c r="A26" s="291" t="s">
        <v>235</v>
      </c>
      <c r="B26" s="337">
        <v>42851.83</v>
      </c>
      <c r="C26" s="337">
        <v>4503.3599999999997</v>
      </c>
      <c r="D26" s="337">
        <v>4000</v>
      </c>
      <c r="E26" s="337">
        <v>3999.9</v>
      </c>
      <c r="F26" s="337">
        <v>4000.05</v>
      </c>
      <c r="G26" s="337">
        <v>4000</v>
      </c>
      <c r="H26" s="337">
        <v>4186.33</v>
      </c>
      <c r="I26" s="337">
        <v>4186.33</v>
      </c>
      <c r="J26" s="338">
        <v>4186.33</v>
      </c>
      <c r="K26" s="337">
        <v>4186.33</v>
      </c>
      <c r="L26" s="337">
        <v>4186.33</v>
      </c>
      <c r="M26" s="337">
        <v>4186.33</v>
      </c>
      <c r="N26" s="337">
        <v>4186.33</v>
      </c>
      <c r="O26" s="294">
        <f t="shared" si="1"/>
        <v>49807.62</v>
      </c>
    </row>
    <row r="27" spans="1:17" ht="13.5" x14ac:dyDescent="0.2">
      <c r="A27" s="291" t="s">
        <v>186</v>
      </c>
      <c r="B27" s="294">
        <v>3202.65</v>
      </c>
      <c r="C27" s="337">
        <v>232.06</v>
      </c>
      <c r="D27" s="294">
        <v>456.74</v>
      </c>
      <c r="E27" s="294">
        <v>290.7</v>
      </c>
      <c r="F27" s="294">
        <v>290.7</v>
      </c>
      <c r="G27" s="294">
        <v>290.7</v>
      </c>
      <c r="H27" s="294">
        <v>290.7</v>
      </c>
      <c r="I27" s="294">
        <v>290.7</v>
      </c>
      <c r="J27" s="328">
        <v>290.7</v>
      </c>
      <c r="K27" s="294">
        <v>290.7</v>
      </c>
      <c r="L27" s="294">
        <v>290.7</v>
      </c>
      <c r="M27" s="294">
        <v>290.7</v>
      </c>
      <c r="N27" s="294">
        <v>290.7</v>
      </c>
      <c r="O27" s="294">
        <f t="shared" si="1"/>
        <v>3595.8</v>
      </c>
      <c r="Q27" s="9"/>
    </row>
    <row r="28" spans="1:17" ht="13.5" x14ac:dyDescent="0.2">
      <c r="A28" s="291" t="s">
        <v>184</v>
      </c>
      <c r="B28" s="294">
        <v>69431.820000000007</v>
      </c>
      <c r="C28" s="294">
        <v>5939.11</v>
      </c>
      <c r="D28" s="294">
        <v>6362.94</v>
      </c>
      <c r="E28" s="294">
        <v>6189.95</v>
      </c>
      <c r="F28" s="294">
        <v>6112.1</v>
      </c>
      <c r="G28" s="294">
        <v>6151.02</v>
      </c>
      <c r="H28" s="294">
        <v>6151.02</v>
      </c>
      <c r="I28" s="294">
        <v>6151.02</v>
      </c>
      <c r="J28" s="328">
        <v>6151.02</v>
      </c>
      <c r="K28" s="294">
        <v>6151.02</v>
      </c>
      <c r="L28" s="294">
        <v>6151.02</v>
      </c>
      <c r="M28" s="294">
        <v>6151.02</v>
      </c>
      <c r="N28" s="294">
        <v>6151.02</v>
      </c>
      <c r="O28" s="294">
        <f t="shared" si="1"/>
        <v>73812.259999999995</v>
      </c>
      <c r="Q28" s="9"/>
    </row>
    <row r="29" spans="1:17" ht="13.5" x14ac:dyDescent="0.2">
      <c r="A29" s="291" t="s">
        <v>187</v>
      </c>
      <c r="B29" s="294">
        <v>48968.99</v>
      </c>
      <c r="C29" s="294">
        <v>4285.99</v>
      </c>
      <c r="D29" s="294">
        <v>4998.2299999999996</v>
      </c>
      <c r="E29" s="294">
        <v>4285.99</v>
      </c>
      <c r="F29" s="294">
        <v>4285.99</v>
      </c>
      <c r="G29" s="294">
        <v>4285.99</v>
      </c>
      <c r="H29" s="294">
        <v>4999.01</v>
      </c>
      <c r="I29" s="294">
        <v>4285.99</v>
      </c>
      <c r="J29" s="328">
        <v>4285.99</v>
      </c>
      <c r="K29" s="294">
        <v>4285.99</v>
      </c>
      <c r="L29" s="294">
        <v>4285.99</v>
      </c>
      <c r="M29" s="294">
        <v>4285.99</v>
      </c>
      <c r="N29" s="294">
        <v>4285.99</v>
      </c>
      <c r="O29" s="294">
        <f t="shared" si="1"/>
        <v>52857.14</v>
      </c>
      <c r="Q29" s="9"/>
    </row>
    <row r="30" spans="1:17" ht="13.5" x14ac:dyDescent="0.2">
      <c r="A30" s="291" t="s">
        <v>185</v>
      </c>
      <c r="B30" s="294">
        <v>9840</v>
      </c>
      <c r="C30" s="294">
        <v>0</v>
      </c>
      <c r="D30" s="294">
        <v>0</v>
      </c>
      <c r="E30" s="294">
        <v>0</v>
      </c>
      <c r="F30" s="294">
        <v>0</v>
      </c>
      <c r="G30" s="294">
        <v>0</v>
      </c>
      <c r="H30" s="294">
        <v>0</v>
      </c>
      <c r="I30" s="294">
        <v>0</v>
      </c>
      <c r="J30" s="328">
        <v>0</v>
      </c>
      <c r="K30" s="294">
        <v>0</v>
      </c>
      <c r="L30" s="294">
        <v>3320</v>
      </c>
      <c r="M30" s="294">
        <v>3320</v>
      </c>
      <c r="N30" s="294">
        <v>3320</v>
      </c>
      <c r="O30" s="294">
        <f t="shared" si="1"/>
        <v>9960</v>
      </c>
      <c r="Q30" s="9"/>
    </row>
    <row r="31" spans="1:17" ht="13.5" x14ac:dyDescent="0.2">
      <c r="A31" s="291" t="s">
        <v>241</v>
      </c>
      <c r="B31" s="294">
        <v>69300</v>
      </c>
      <c r="C31" s="294">
        <v>0</v>
      </c>
      <c r="D31" s="294">
        <v>6300</v>
      </c>
      <c r="E31" s="294">
        <v>6538</v>
      </c>
      <c r="F31" s="294">
        <v>6538</v>
      </c>
      <c r="G31" s="294">
        <v>6538</v>
      </c>
      <c r="H31" s="294">
        <v>6538</v>
      </c>
      <c r="I31" s="294">
        <v>6538</v>
      </c>
      <c r="J31" s="328">
        <v>6538</v>
      </c>
      <c r="K31" s="294">
        <v>6538</v>
      </c>
      <c r="L31" s="294">
        <v>6538</v>
      </c>
      <c r="M31" s="294">
        <v>6538</v>
      </c>
      <c r="N31" s="294">
        <v>6538</v>
      </c>
      <c r="O31" s="294">
        <f t="shared" si="1"/>
        <v>71680</v>
      </c>
      <c r="Q31" s="9"/>
    </row>
    <row r="32" spans="1:17" ht="13.5" x14ac:dyDescent="0.2">
      <c r="A32" s="291" t="s">
        <v>126</v>
      </c>
      <c r="B32" s="294">
        <v>5199.55</v>
      </c>
      <c r="C32" s="294">
        <v>405.62</v>
      </c>
      <c r="D32" s="294">
        <v>371.12</v>
      </c>
      <c r="E32" s="294">
        <v>542.65</v>
      </c>
      <c r="F32" s="294">
        <v>2624.83</v>
      </c>
      <c r="G32" s="294">
        <v>472.67</v>
      </c>
      <c r="H32" s="294">
        <v>636.9</v>
      </c>
      <c r="I32" s="294">
        <v>628.53</v>
      </c>
      <c r="J32" s="328">
        <v>651.82000000000005</v>
      </c>
      <c r="K32" s="294">
        <v>567.25</v>
      </c>
      <c r="L32" s="294">
        <v>421.18</v>
      </c>
      <c r="M32" s="294">
        <v>620.72</v>
      </c>
      <c r="N32" s="294">
        <v>1477.5</v>
      </c>
      <c r="O32" s="294">
        <f t="shared" si="1"/>
        <v>9420.7900000000009</v>
      </c>
      <c r="Q32" s="9"/>
    </row>
    <row r="33" spans="1:17" ht="14.25" thickBot="1" x14ac:dyDescent="0.25">
      <c r="A33" s="291"/>
      <c r="B33" s="296"/>
      <c r="C33" s="294"/>
      <c r="D33" s="296"/>
      <c r="E33" s="296"/>
      <c r="F33" s="296"/>
      <c r="G33" s="296"/>
      <c r="H33" s="296"/>
      <c r="I33" s="296"/>
      <c r="J33" s="330"/>
      <c r="K33" s="296"/>
      <c r="L33" s="296"/>
      <c r="M33" s="296"/>
      <c r="N33" s="296"/>
      <c r="O33" s="296"/>
    </row>
    <row r="34" spans="1:17" ht="14.25" thickBot="1" x14ac:dyDescent="0.25">
      <c r="A34" s="303" t="s">
        <v>188</v>
      </c>
      <c r="B34" s="290">
        <v>3170.72</v>
      </c>
      <c r="C34" s="290">
        <v>270.56</v>
      </c>
      <c r="D34" s="290">
        <v>507.05</v>
      </c>
      <c r="E34" s="290">
        <v>484.4</v>
      </c>
      <c r="F34" s="290">
        <v>475.81</v>
      </c>
      <c r="G34" s="290">
        <v>518.30999999999995</v>
      </c>
      <c r="H34" s="290">
        <v>157.28</v>
      </c>
      <c r="I34" s="290">
        <v>206.55</v>
      </c>
      <c r="J34" s="325">
        <v>536.65</v>
      </c>
      <c r="K34" s="290">
        <v>199.3</v>
      </c>
      <c r="L34" s="290">
        <v>178.52</v>
      </c>
      <c r="M34" s="290">
        <v>282.02999999999997</v>
      </c>
      <c r="N34" s="290">
        <v>328.24</v>
      </c>
      <c r="O34" s="290">
        <f t="shared" si="1"/>
        <v>4144.7</v>
      </c>
    </row>
    <row r="35" spans="1:17" ht="14.25" thickBot="1" x14ac:dyDescent="0.25">
      <c r="A35" s="291"/>
      <c r="B35" s="302"/>
      <c r="C35" s="302"/>
      <c r="D35" s="302"/>
      <c r="E35" s="302"/>
      <c r="F35" s="302"/>
      <c r="G35" s="302"/>
      <c r="H35" s="302"/>
      <c r="I35" s="302"/>
      <c r="J35" s="333"/>
      <c r="K35" s="302"/>
      <c r="L35" s="302"/>
      <c r="M35" s="302"/>
      <c r="N35" s="302"/>
      <c r="O35" s="302"/>
    </row>
    <row r="36" spans="1:17" ht="14.25" thickBot="1" x14ac:dyDescent="0.25">
      <c r="A36" s="303" t="s">
        <v>118</v>
      </c>
      <c r="B36" s="290">
        <v>70047.100000000006</v>
      </c>
      <c r="C36" s="290">
        <f>SUM(C37:C39)</f>
        <v>6440.32</v>
      </c>
      <c r="D36" s="290">
        <f t="shared" ref="D36:N36" si="5">SUM(D37:D39)</f>
        <v>6192.34</v>
      </c>
      <c r="E36" s="290">
        <f t="shared" si="5"/>
        <v>5948.06</v>
      </c>
      <c r="F36" s="290">
        <f t="shared" si="5"/>
        <v>6785.2</v>
      </c>
      <c r="G36" s="290">
        <f t="shared" si="5"/>
        <v>6458.87</v>
      </c>
      <c r="H36" s="290">
        <v>5905.59</v>
      </c>
      <c r="I36" s="290">
        <f t="shared" si="5"/>
        <v>6870.99</v>
      </c>
      <c r="J36" s="290">
        <f t="shared" si="5"/>
        <v>6392.37</v>
      </c>
      <c r="K36" s="290">
        <f t="shared" si="5"/>
        <v>6309.71</v>
      </c>
      <c r="L36" s="290">
        <f t="shared" si="5"/>
        <v>6145.63</v>
      </c>
      <c r="M36" s="290">
        <f t="shared" si="5"/>
        <v>5454.26</v>
      </c>
      <c r="N36" s="290">
        <f t="shared" si="5"/>
        <v>7511.4</v>
      </c>
      <c r="O36" s="290">
        <f t="shared" si="1"/>
        <v>76414.740000000005</v>
      </c>
    </row>
    <row r="37" spans="1:17" ht="13.5" x14ac:dyDescent="0.2">
      <c r="A37" s="308" t="s">
        <v>42</v>
      </c>
      <c r="B37" s="293">
        <v>0</v>
      </c>
      <c r="C37" s="293">
        <v>0</v>
      </c>
      <c r="D37" s="293">
        <v>0</v>
      </c>
      <c r="E37" s="293">
        <v>1.2</v>
      </c>
      <c r="F37" s="293">
        <v>0.44</v>
      </c>
      <c r="G37" s="293">
        <v>0</v>
      </c>
      <c r="H37" s="293">
        <v>0</v>
      </c>
      <c r="I37" s="293">
        <v>4.95</v>
      </c>
      <c r="J37" s="327">
        <v>0</v>
      </c>
      <c r="K37" s="293">
        <v>0</v>
      </c>
      <c r="L37" s="293">
        <v>0</v>
      </c>
      <c r="M37" s="293"/>
      <c r="N37" s="293"/>
      <c r="O37" s="293">
        <f t="shared" si="1"/>
        <v>6.59</v>
      </c>
    </row>
    <row r="38" spans="1:17" ht="13.5" x14ac:dyDescent="0.2">
      <c r="A38" s="308" t="s">
        <v>193</v>
      </c>
      <c r="B38" s="339"/>
      <c r="C38" s="339"/>
      <c r="D38" s="339"/>
      <c r="E38" s="339"/>
      <c r="F38" s="339"/>
      <c r="G38" s="339"/>
      <c r="H38" s="339"/>
      <c r="I38" s="339"/>
      <c r="J38" s="340"/>
      <c r="K38" s="339"/>
      <c r="L38" s="339"/>
      <c r="M38" s="339"/>
      <c r="N38" s="339"/>
      <c r="O38" s="339"/>
    </row>
    <row r="39" spans="1:17" ht="13.5" x14ac:dyDescent="0.2">
      <c r="A39" s="308" t="s">
        <v>132</v>
      </c>
      <c r="B39" s="294">
        <v>70047.100000000006</v>
      </c>
      <c r="C39" s="294">
        <v>6440.32</v>
      </c>
      <c r="D39" s="294">
        <v>6192.34</v>
      </c>
      <c r="E39" s="294">
        <v>5946.86</v>
      </c>
      <c r="F39" s="294">
        <v>6784.76</v>
      </c>
      <c r="G39" s="294">
        <v>6458.87</v>
      </c>
      <c r="H39" s="294">
        <v>5905.59</v>
      </c>
      <c r="I39" s="294">
        <v>6866.04</v>
      </c>
      <c r="J39" s="328">
        <v>6392.37</v>
      </c>
      <c r="K39" s="294">
        <v>6309.71</v>
      </c>
      <c r="L39" s="294">
        <v>6145.63</v>
      </c>
      <c r="M39" s="294">
        <v>5454.26</v>
      </c>
      <c r="N39" s="294">
        <v>7511.4</v>
      </c>
      <c r="O39" s="294">
        <f t="shared" si="1"/>
        <v>76408.149999999994</v>
      </c>
    </row>
    <row r="40" spans="1:17" ht="14.25" thickBot="1" x14ac:dyDescent="0.25">
      <c r="A40" s="291"/>
      <c r="B40" s="296"/>
      <c r="C40" s="296"/>
      <c r="D40" s="296"/>
      <c r="E40" s="296"/>
      <c r="F40" s="296"/>
      <c r="G40" s="296"/>
      <c r="H40" s="296"/>
      <c r="I40" s="296"/>
      <c r="J40" s="330"/>
      <c r="K40" s="296"/>
      <c r="L40" s="296"/>
      <c r="M40" s="296"/>
      <c r="N40" s="296"/>
      <c r="O40" s="296"/>
    </row>
    <row r="41" spans="1:17" ht="14.25" thickBot="1" x14ac:dyDescent="0.25">
      <c r="A41" s="303" t="s">
        <v>117</v>
      </c>
      <c r="B41" s="290">
        <v>3480.32</v>
      </c>
      <c r="C41" s="290">
        <v>293.33</v>
      </c>
      <c r="D41" s="290">
        <v>508.33</v>
      </c>
      <c r="E41" s="290">
        <v>40</v>
      </c>
      <c r="F41" s="290">
        <v>80</v>
      </c>
      <c r="G41" s="290">
        <v>40</v>
      </c>
      <c r="H41" s="290">
        <v>40</v>
      </c>
      <c r="I41" s="290">
        <v>40</v>
      </c>
      <c r="J41" s="325">
        <v>40</v>
      </c>
      <c r="K41" s="290">
        <v>40</v>
      </c>
      <c r="L41" s="290">
        <v>576.61</v>
      </c>
      <c r="M41" s="290">
        <v>40</v>
      </c>
      <c r="N41" s="290">
        <v>165</v>
      </c>
      <c r="O41" s="290">
        <f t="shared" si="1"/>
        <v>1903.27</v>
      </c>
    </row>
    <row r="42" spans="1:17" ht="14.25" thickBot="1" x14ac:dyDescent="0.25">
      <c r="A42" s="291"/>
      <c r="B42" s="302"/>
      <c r="C42" s="302"/>
      <c r="D42" s="302"/>
      <c r="E42" s="302"/>
      <c r="F42" s="302"/>
      <c r="G42" s="302"/>
      <c r="H42" s="302"/>
      <c r="I42" s="302"/>
      <c r="J42" s="333"/>
      <c r="K42" s="302"/>
      <c r="L42" s="302"/>
      <c r="M42" s="302"/>
      <c r="N42" s="302"/>
      <c r="O42" s="302"/>
    </row>
    <row r="43" spans="1:17" ht="14.25" thickBot="1" x14ac:dyDescent="0.25">
      <c r="A43" s="303" t="s">
        <v>119</v>
      </c>
      <c r="B43" s="290">
        <v>46913.93</v>
      </c>
      <c r="C43" s="290">
        <f t="shared" ref="C43:N43" si="6">SUM(C44:C56)</f>
        <v>6040.17</v>
      </c>
      <c r="D43" s="290">
        <f t="shared" si="6"/>
        <v>3695.15</v>
      </c>
      <c r="E43" s="290">
        <f t="shared" si="6"/>
        <v>3183.06</v>
      </c>
      <c r="F43" s="290">
        <f t="shared" si="6"/>
        <v>4967.2299999999996</v>
      </c>
      <c r="G43" s="290">
        <f t="shared" si="6"/>
        <v>1379.58</v>
      </c>
      <c r="H43" s="290">
        <f t="shared" si="6"/>
        <v>1687.83</v>
      </c>
      <c r="I43" s="290">
        <f t="shared" si="6"/>
        <v>2522.14</v>
      </c>
      <c r="J43" s="325">
        <f t="shared" si="6"/>
        <v>1817.05</v>
      </c>
      <c r="K43" s="290">
        <f t="shared" si="6"/>
        <v>3580.69</v>
      </c>
      <c r="L43" s="290">
        <f t="shared" si="6"/>
        <v>1820.86</v>
      </c>
      <c r="M43" s="290">
        <f t="shared" si="6"/>
        <v>2080.56</v>
      </c>
      <c r="N43" s="290">
        <f t="shared" si="6"/>
        <v>16610.38</v>
      </c>
      <c r="O43" s="290">
        <f t="shared" si="1"/>
        <v>49384.7</v>
      </c>
    </row>
    <row r="44" spans="1:17" ht="13.5" x14ac:dyDescent="0.2">
      <c r="A44" s="291" t="s">
        <v>44</v>
      </c>
      <c r="B44" s="293">
        <v>4557.72</v>
      </c>
      <c r="C44" s="293">
        <v>1157.74</v>
      </c>
      <c r="D44" s="293">
        <v>20.75</v>
      </c>
      <c r="E44" s="293">
        <v>145.75</v>
      </c>
      <c r="F44" s="309">
        <v>1409.61</v>
      </c>
      <c r="G44" s="293">
        <v>147.12</v>
      </c>
      <c r="H44" s="293">
        <v>146.62</v>
      </c>
      <c r="I44" s="293">
        <v>1283.49</v>
      </c>
      <c r="J44" s="327">
        <v>145.75</v>
      </c>
      <c r="K44" s="293">
        <v>1282.74</v>
      </c>
      <c r="L44" s="293">
        <v>146.12</v>
      </c>
      <c r="M44" s="293">
        <v>145.75</v>
      </c>
      <c r="N44" s="293">
        <v>1318.13</v>
      </c>
      <c r="O44" s="293">
        <f t="shared" si="1"/>
        <v>7349.57</v>
      </c>
      <c r="Q44" s="9"/>
    </row>
    <row r="45" spans="1:17" ht="13.5" x14ac:dyDescent="0.2">
      <c r="A45" s="291" t="s">
        <v>45</v>
      </c>
      <c r="B45" s="294">
        <v>2369.92</v>
      </c>
      <c r="C45" s="294">
        <v>176.62</v>
      </c>
      <c r="D45" s="294">
        <v>179.8</v>
      </c>
      <c r="E45" s="294">
        <v>178.57</v>
      </c>
      <c r="F45" s="310">
        <v>176.33</v>
      </c>
      <c r="G45" s="294">
        <v>181.08</v>
      </c>
      <c r="H45" s="294">
        <v>180.67</v>
      </c>
      <c r="I45" s="294">
        <v>176.55</v>
      </c>
      <c r="J45" s="328">
        <v>176.34</v>
      </c>
      <c r="K45" s="294">
        <v>184.93</v>
      </c>
      <c r="L45" s="294">
        <v>178.14</v>
      </c>
      <c r="M45" s="294">
        <v>178.17</v>
      </c>
      <c r="N45" s="294">
        <v>349.39</v>
      </c>
      <c r="O45" s="294">
        <f t="shared" si="1"/>
        <v>2316.59</v>
      </c>
      <c r="Q45" s="9"/>
    </row>
    <row r="46" spans="1:17" ht="13.5" x14ac:dyDescent="0.2">
      <c r="A46" s="291" t="s">
        <v>46</v>
      </c>
      <c r="B46" s="294">
        <v>87.5</v>
      </c>
      <c r="C46" s="294">
        <v>44.49</v>
      </c>
      <c r="D46" s="294">
        <v>0</v>
      </c>
      <c r="E46" s="294">
        <v>0</v>
      </c>
      <c r="F46" s="310">
        <v>0</v>
      </c>
      <c r="G46" s="294">
        <v>0</v>
      </c>
      <c r="H46" s="294">
        <v>7.91</v>
      </c>
      <c r="I46" s="294">
        <v>3.95</v>
      </c>
      <c r="J46" s="328">
        <v>0</v>
      </c>
      <c r="K46" s="294">
        <v>511.57</v>
      </c>
      <c r="L46" s="294">
        <v>148.05000000000001</v>
      </c>
      <c r="M46" s="294">
        <v>234.83</v>
      </c>
      <c r="N46" s="294">
        <v>31.96</v>
      </c>
      <c r="O46" s="294">
        <f t="shared" si="1"/>
        <v>982.76</v>
      </c>
      <c r="Q46" s="9"/>
    </row>
    <row r="47" spans="1:17" ht="13.5" x14ac:dyDescent="0.2">
      <c r="A47" s="291" t="s">
        <v>47</v>
      </c>
      <c r="B47" s="294">
        <v>1212.8399999999999</v>
      </c>
      <c r="C47" s="294">
        <v>101.07</v>
      </c>
      <c r="D47" s="294">
        <v>101.07</v>
      </c>
      <c r="E47" s="294">
        <v>101.07</v>
      </c>
      <c r="F47" s="310">
        <v>2228.91</v>
      </c>
      <c r="G47" s="294">
        <v>101.07</v>
      </c>
      <c r="H47" s="294">
        <v>101.07</v>
      </c>
      <c r="I47" s="294">
        <v>101.07</v>
      </c>
      <c r="J47" s="328">
        <v>101.07</v>
      </c>
      <c r="K47" s="294">
        <v>101.07</v>
      </c>
      <c r="L47" s="294">
        <v>101.07</v>
      </c>
      <c r="M47" s="294">
        <v>101.07</v>
      </c>
      <c r="N47" s="294">
        <v>101.07</v>
      </c>
      <c r="O47" s="294">
        <f t="shared" si="1"/>
        <v>3340.68</v>
      </c>
      <c r="Q47" s="9"/>
    </row>
    <row r="48" spans="1:17" ht="13.5" x14ac:dyDescent="0.2">
      <c r="A48" s="291" t="s">
        <v>48</v>
      </c>
      <c r="B48" s="294">
        <v>6675.01</v>
      </c>
      <c r="C48" s="294">
        <v>1632.67</v>
      </c>
      <c r="D48" s="294">
        <v>407.16</v>
      </c>
      <c r="E48" s="294">
        <v>878.93</v>
      </c>
      <c r="F48" s="310">
        <v>689.19</v>
      </c>
      <c r="G48" s="294">
        <v>398.58</v>
      </c>
      <c r="H48" s="294">
        <v>403.26</v>
      </c>
      <c r="I48" s="294">
        <v>400.14</v>
      </c>
      <c r="J48" s="328">
        <v>400.14</v>
      </c>
      <c r="K48" s="294">
        <v>403.26</v>
      </c>
      <c r="L48" s="294">
        <v>484.32</v>
      </c>
      <c r="M48" s="294">
        <v>401.7</v>
      </c>
      <c r="N48" s="294">
        <v>403.26</v>
      </c>
      <c r="O48" s="294">
        <f t="shared" si="1"/>
        <v>6902.61</v>
      </c>
      <c r="Q48" s="9"/>
    </row>
    <row r="49" spans="1:17" ht="13.5" x14ac:dyDescent="0.2">
      <c r="A49" s="291" t="s">
        <v>49</v>
      </c>
      <c r="B49" s="294">
        <v>413.72</v>
      </c>
      <c r="C49" s="294">
        <v>0</v>
      </c>
      <c r="D49" s="294">
        <v>0</v>
      </c>
      <c r="E49" s="294">
        <v>244.19</v>
      </c>
      <c r="F49" s="310">
        <v>0</v>
      </c>
      <c r="G49" s="294">
        <v>0</v>
      </c>
      <c r="H49" s="294">
        <v>0</v>
      </c>
      <c r="I49" s="294">
        <v>112.01</v>
      </c>
      <c r="J49" s="328">
        <v>244.19</v>
      </c>
      <c r="K49" s="294">
        <v>0</v>
      </c>
      <c r="L49" s="294">
        <v>0</v>
      </c>
      <c r="M49" s="294">
        <v>0</v>
      </c>
      <c r="N49" s="294">
        <v>0</v>
      </c>
      <c r="O49" s="294">
        <f t="shared" si="1"/>
        <v>600.39</v>
      </c>
      <c r="Q49" s="9"/>
    </row>
    <row r="50" spans="1:17" ht="13.5" x14ac:dyDescent="0.2">
      <c r="A50" s="291" t="s">
        <v>50</v>
      </c>
      <c r="B50" s="294">
        <v>1607.52</v>
      </c>
      <c r="C50" s="294">
        <v>142.69</v>
      </c>
      <c r="D50" s="294">
        <v>142.69</v>
      </c>
      <c r="E50" s="294">
        <v>142.69</v>
      </c>
      <c r="F50" s="310">
        <v>142.69</v>
      </c>
      <c r="G50" s="294">
        <v>142.69</v>
      </c>
      <c r="H50" s="294">
        <v>142.69</v>
      </c>
      <c r="I50" s="294">
        <v>142.69</v>
      </c>
      <c r="J50" s="328">
        <v>397.49</v>
      </c>
      <c r="K50" s="294">
        <v>888.99</v>
      </c>
      <c r="L50" s="294">
        <v>464.76</v>
      </c>
      <c r="M50" s="294">
        <v>464.76</v>
      </c>
      <c r="N50" s="294">
        <v>464.76</v>
      </c>
      <c r="O50" s="294">
        <f t="shared" si="1"/>
        <v>3679.59</v>
      </c>
      <c r="Q50" s="9"/>
    </row>
    <row r="51" spans="1:17" ht="13.5" x14ac:dyDescent="0.2">
      <c r="A51" s="291" t="s">
        <v>56</v>
      </c>
      <c r="B51" s="294">
        <v>2070.91</v>
      </c>
      <c r="C51" s="294">
        <v>19.5</v>
      </c>
      <c r="D51" s="294">
        <v>7.52</v>
      </c>
      <c r="E51" s="294">
        <v>127.31</v>
      </c>
      <c r="F51" s="310">
        <v>0</v>
      </c>
      <c r="G51" s="294">
        <v>160</v>
      </c>
      <c r="H51" s="294">
        <v>0</v>
      </c>
      <c r="I51" s="294">
        <v>0</v>
      </c>
      <c r="J51" s="328">
        <v>0</v>
      </c>
      <c r="K51" s="294">
        <v>0</v>
      </c>
      <c r="L51" s="294">
        <v>0</v>
      </c>
      <c r="M51" s="294">
        <v>0</v>
      </c>
      <c r="N51" s="294">
        <v>1689.91</v>
      </c>
      <c r="O51" s="294">
        <f t="shared" si="1"/>
        <v>2004.24</v>
      </c>
      <c r="Q51" s="9"/>
    </row>
    <row r="52" spans="1:17" ht="13.5" x14ac:dyDescent="0.2">
      <c r="A52" s="291" t="s">
        <v>51</v>
      </c>
      <c r="B52" s="294">
        <v>451.39</v>
      </c>
      <c r="C52" s="294">
        <v>39.51</v>
      </c>
      <c r="D52" s="294">
        <v>27.28</v>
      </c>
      <c r="E52" s="294">
        <v>34.21</v>
      </c>
      <c r="F52" s="310">
        <v>51.75</v>
      </c>
      <c r="G52" s="294">
        <v>46.36</v>
      </c>
      <c r="H52" s="294">
        <v>110.55</v>
      </c>
      <c r="I52" s="294">
        <v>20.68</v>
      </c>
      <c r="J52" s="328">
        <v>19.21</v>
      </c>
      <c r="K52" s="294">
        <v>3.9</v>
      </c>
      <c r="L52" s="294">
        <v>97.8</v>
      </c>
      <c r="M52" s="294">
        <v>12.6</v>
      </c>
      <c r="N52" s="294">
        <v>60.3</v>
      </c>
      <c r="O52" s="294">
        <f t="shared" si="1"/>
        <v>524.15</v>
      </c>
      <c r="Q52" s="9"/>
    </row>
    <row r="53" spans="1:17" ht="13.5" x14ac:dyDescent="0.2">
      <c r="A53" s="291" t="s">
        <v>93</v>
      </c>
      <c r="B53" s="294">
        <v>3530.8</v>
      </c>
      <c r="C53" s="294">
        <v>882.7</v>
      </c>
      <c r="D53" s="294">
        <v>882.7</v>
      </c>
      <c r="E53" s="294">
        <v>882.7</v>
      </c>
      <c r="F53" s="310">
        <v>0</v>
      </c>
      <c r="G53" s="294">
        <v>0</v>
      </c>
      <c r="H53" s="294">
        <v>285.38</v>
      </c>
      <c r="I53" s="294">
        <v>0</v>
      </c>
      <c r="J53" s="328">
        <v>0</v>
      </c>
      <c r="K53" s="294">
        <v>0</v>
      </c>
      <c r="L53" s="294">
        <v>0</v>
      </c>
      <c r="M53" s="294">
        <v>0</v>
      </c>
      <c r="N53" s="294">
        <v>1611.06</v>
      </c>
      <c r="O53" s="294">
        <f t="shared" si="1"/>
        <v>4544.54</v>
      </c>
      <c r="Q53" s="9"/>
    </row>
    <row r="54" spans="1:17" ht="13.5" x14ac:dyDescent="0.2">
      <c r="A54" s="291" t="s">
        <v>43</v>
      </c>
      <c r="B54" s="294">
        <v>4096.0200000000004</v>
      </c>
      <c r="C54" s="294">
        <v>195.95</v>
      </c>
      <c r="D54" s="294">
        <v>278.95</v>
      </c>
      <c r="E54" s="294">
        <v>446.89</v>
      </c>
      <c r="F54" s="310">
        <v>268.75</v>
      </c>
      <c r="G54" s="294">
        <v>202.68</v>
      </c>
      <c r="H54" s="294">
        <v>221.32</v>
      </c>
      <c r="I54" s="294">
        <v>281.56</v>
      </c>
      <c r="J54" s="328">
        <v>332.86</v>
      </c>
      <c r="K54" s="294">
        <v>200.23</v>
      </c>
      <c r="L54" s="294">
        <v>186.67</v>
      </c>
      <c r="M54" s="294">
        <v>212.11</v>
      </c>
      <c r="N54" s="294">
        <v>218.07</v>
      </c>
      <c r="O54" s="294">
        <f t="shared" si="1"/>
        <v>3046.04</v>
      </c>
      <c r="Q54" s="9"/>
    </row>
    <row r="55" spans="1:17" ht="13.5" x14ac:dyDescent="0.2">
      <c r="A55" s="291" t="s">
        <v>292</v>
      </c>
      <c r="B55" s="294">
        <v>19737.48</v>
      </c>
      <c r="C55" s="294">
        <v>1647.23</v>
      </c>
      <c r="D55" s="294">
        <v>1647.23</v>
      </c>
      <c r="E55" s="294">
        <v>0</v>
      </c>
      <c r="F55" s="310">
        <v>0</v>
      </c>
      <c r="G55" s="294">
        <v>0</v>
      </c>
      <c r="H55" s="294">
        <v>0</v>
      </c>
      <c r="I55" s="294">
        <v>0</v>
      </c>
      <c r="J55" s="328">
        <v>0</v>
      </c>
      <c r="K55" s="294">
        <v>0</v>
      </c>
      <c r="L55" s="294">
        <v>0</v>
      </c>
      <c r="M55" s="294">
        <v>0</v>
      </c>
      <c r="N55" s="294">
        <v>7784.09</v>
      </c>
      <c r="O55" s="294">
        <f t="shared" si="1"/>
        <v>11078.55</v>
      </c>
      <c r="Q55" s="9"/>
    </row>
    <row r="56" spans="1:17" ht="13.5" x14ac:dyDescent="0.2">
      <c r="A56" s="308" t="s">
        <v>52</v>
      </c>
      <c r="B56" s="294">
        <v>103.1</v>
      </c>
      <c r="C56" s="294">
        <v>0</v>
      </c>
      <c r="D56" s="294">
        <v>0</v>
      </c>
      <c r="E56" s="294">
        <v>0.75</v>
      </c>
      <c r="F56" s="294">
        <v>0</v>
      </c>
      <c r="G56" s="294">
        <v>0</v>
      </c>
      <c r="H56" s="294">
        <v>88.36</v>
      </c>
      <c r="I56" s="294">
        <v>0</v>
      </c>
      <c r="J56" s="328">
        <v>0</v>
      </c>
      <c r="K56" s="294">
        <v>4</v>
      </c>
      <c r="L56" s="294">
        <v>13.93</v>
      </c>
      <c r="M56" s="294">
        <v>329.57</v>
      </c>
      <c r="N56" s="294">
        <v>2578.38</v>
      </c>
      <c r="O56" s="294">
        <f t="shared" si="1"/>
        <v>3014.99</v>
      </c>
      <c r="Q56" s="9"/>
    </row>
    <row r="57" spans="1:17" ht="14.25" thickBot="1" x14ac:dyDescent="0.25">
      <c r="A57" s="291"/>
      <c r="B57" s="296"/>
      <c r="C57" s="296"/>
      <c r="D57" s="296"/>
      <c r="E57" s="296"/>
      <c r="F57" s="296"/>
      <c r="G57" s="296"/>
      <c r="H57" s="296"/>
      <c r="I57" s="296"/>
      <c r="J57" s="330"/>
      <c r="K57" s="296"/>
      <c r="L57" s="296"/>
      <c r="M57" s="296"/>
      <c r="N57" s="296"/>
      <c r="O57" s="296"/>
    </row>
    <row r="58" spans="1:17" ht="14.25" thickBot="1" x14ac:dyDescent="0.25">
      <c r="A58" s="303" t="s">
        <v>124</v>
      </c>
      <c r="B58" s="290">
        <v>2353.7399999999998</v>
      </c>
      <c r="C58" s="290">
        <v>147.27000000000001</v>
      </c>
      <c r="D58" s="290">
        <v>147.27000000000001</v>
      </c>
      <c r="E58" s="290">
        <v>147.27000000000001</v>
      </c>
      <c r="F58" s="290">
        <v>147.27000000000001</v>
      </c>
      <c r="G58" s="290">
        <v>142.96</v>
      </c>
      <c r="H58" s="290">
        <v>142.96</v>
      </c>
      <c r="I58" s="290">
        <v>142.96</v>
      </c>
      <c r="J58" s="325">
        <v>142.96</v>
      </c>
      <c r="K58" s="290">
        <v>142.96</v>
      </c>
      <c r="L58" s="290">
        <v>142.96</v>
      </c>
      <c r="M58" s="290">
        <v>142.96</v>
      </c>
      <c r="N58" s="290">
        <v>154.58000000000001</v>
      </c>
      <c r="O58" s="290">
        <f t="shared" si="1"/>
        <v>1744.38</v>
      </c>
    </row>
    <row r="59" spans="1:17" ht="14.25" thickBot="1" x14ac:dyDescent="0.25">
      <c r="A59" s="291"/>
      <c r="B59" s="302"/>
      <c r="C59" s="302"/>
      <c r="D59" s="302"/>
      <c r="E59" s="302"/>
      <c r="F59" s="302"/>
      <c r="G59" s="302"/>
      <c r="H59" s="302"/>
      <c r="I59" s="302"/>
      <c r="J59" s="333"/>
      <c r="K59" s="302"/>
      <c r="L59" s="302"/>
      <c r="M59" s="302"/>
      <c r="N59" s="302"/>
      <c r="O59" s="302"/>
    </row>
    <row r="60" spans="1:17" ht="14.25" thickBot="1" x14ac:dyDescent="0.25">
      <c r="A60" s="311" t="s">
        <v>125</v>
      </c>
      <c r="B60" s="290">
        <v>870074.76</v>
      </c>
      <c r="C60" s="290">
        <f>C4+C9+C14+C16+C18+C34+C36+C41+C43+C58</f>
        <v>81249.009999999995</v>
      </c>
      <c r="D60" s="290">
        <f t="shared" ref="D60:O60" si="7">D4+D9+D14+D16+D18+D34+D36+D41+D43+D58</f>
        <v>81260.570000000007</v>
      </c>
      <c r="E60" s="290">
        <f t="shared" si="7"/>
        <v>79694.98</v>
      </c>
      <c r="F60" s="290">
        <f t="shared" si="7"/>
        <v>93168.33</v>
      </c>
      <c r="G60" s="290">
        <f t="shared" si="7"/>
        <v>84026.46</v>
      </c>
      <c r="H60" s="290">
        <f t="shared" si="7"/>
        <v>78978.37</v>
      </c>
      <c r="I60" s="290">
        <f t="shared" si="7"/>
        <v>89803.199999999997</v>
      </c>
      <c r="J60" s="290">
        <f t="shared" si="7"/>
        <v>86347.95</v>
      </c>
      <c r="K60" s="290">
        <f t="shared" si="7"/>
        <v>89440.15</v>
      </c>
      <c r="L60" s="290">
        <f t="shared" si="7"/>
        <v>91440.2</v>
      </c>
      <c r="M60" s="290">
        <f t="shared" si="7"/>
        <v>91122.04</v>
      </c>
      <c r="N60" s="290">
        <f t="shared" si="7"/>
        <v>121582.12</v>
      </c>
      <c r="O60" s="290">
        <f t="shared" si="7"/>
        <v>1068113.3799999999</v>
      </c>
    </row>
    <row r="61" spans="1:17" ht="14.25" thickBot="1" x14ac:dyDescent="0.25">
      <c r="A61" s="341"/>
      <c r="B61" s="342"/>
      <c r="C61" s="342"/>
      <c r="D61" s="342"/>
      <c r="E61" s="342"/>
      <c r="F61" s="342"/>
      <c r="G61" s="342"/>
      <c r="H61" s="342"/>
      <c r="I61" s="342"/>
      <c r="J61" s="343"/>
      <c r="K61" s="342"/>
      <c r="L61" s="342"/>
      <c r="M61" s="342"/>
      <c r="N61" s="342"/>
      <c r="O61" s="342"/>
    </row>
    <row r="62" spans="1:17" ht="14.25" thickBot="1" x14ac:dyDescent="0.25">
      <c r="A62" s="314" t="s">
        <v>210</v>
      </c>
      <c r="B62" s="315">
        <v>870074.76</v>
      </c>
      <c r="C62" s="315">
        <f t="shared" ref="C62:J62" si="8">C60</f>
        <v>81249.009999999995</v>
      </c>
      <c r="D62" s="315">
        <f t="shared" si="8"/>
        <v>81260.570000000007</v>
      </c>
      <c r="E62" s="315">
        <f t="shared" si="8"/>
        <v>79694.98</v>
      </c>
      <c r="F62" s="315">
        <f t="shared" si="8"/>
        <v>93168.33</v>
      </c>
      <c r="G62" s="315">
        <f t="shared" si="8"/>
        <v>84026.46</v>
      </c>
      <c r="H62" s="315">
        <f t="shared" si="8"/>
        <v>78978.37</v>
      </c>
      <c r="I62" s="315">
        <f t="shared" si="8"/>
        <v>89803.199999999997</v>
      </c>
      <c r="J62" s="315">
        <f t="shared" si="8"/>
        <v>86347.95</v>
      </c>
      <c r="K62" s="316">
        <f>K60</f>
        <v>89440.15</v>
      </c>
      <c r="L62" s="316">
        <f>L60</f>
        <v>91440.2</v>
      </c>
      <c r="M62" s="316">
        <f>M60</f>
        <v>91122.04</v>
      </c>
      <c r="N62" s="316">
        <f>N60</f>
        <v>121582.12</v>
      </c>
      <c r="O62" s="316">
        <f>O60</f>
        <v>1068113.3799999999</v>
      </c>
    </row>
    <row r="63" spans="1:17" ht="14.25" thickBot="1" x14ac:dyDescent="0.25">
      <c r="A63" s="317" t="s">
        <v>206</v>
      </c>
      <c r="B63" s="316">
        <v>2.23</v>
      </c>
      <c r="C63" s="316">
        <f>C60/(RECEITAS!D5+DESPESAS!D6+DESPESAS!D12+DESPESAS!D16)*100</f>
        <v>2.46</v>
      </c>
      <c r="D63" s="316">
        <f>D60/(RECEITAS!E5+DESPESAS!E6+DESPESAS!E12+DESPESAS!E16)*100</f>
        <v>2.5499999999999998</v>
      </c>
      <c r="E63" s="316">
        <f>E60/(RECEITAS!F5+DESPESAS!F6+DESPESAS!F12+DESPESAS!F16)*100</f>
        <v>2.4300000000000002</v>
      </c>
      <c r="F63" s="316">
        <f>F60/(RECEITAS!G5+DESPESAS!G6+DESPESAS!G12+DESPESAS!G16)*100</f>
        <v>2.88</v>
      </c>
      <c r="G63" s="316">
        <f>G60/(RECEITAS!H5+DESPESAS!H6+DESPESAS!H12+DESPESAS!H16)*100</f>
        <v>2.4500000000000002</v>
      </c>
      <c r="H63" s="316">
        <f>H60/(RECEITAS!I5+DESPESAS!I6+DESPESAS!I12+DESPESAS!I16)*100</f>
        <v>2.31</v>
      </c>
      <c r="I63" s="316">
        <f>I60/(RECEITAS!J5+DESPESAS!J6+DESPESAS!J12+DESPESAS!J16)*100</f>
        <v>2.68</v>
      </c>
      <c r="J63" s="344">
        <f>J60/(RECEITAS!K5+DESPESAS!K6+DESPESAS!K12+DESPESAS!K16)*100</f>
        <v>2.5499999999999998</v>
      </c>
      <c r="K63" s="316">
        <f>K60/(RECEITAS!L5+DESPESAS!L6+DESPESAS!L12+DESPESAS!L16)*100</f>
        <v>2.4500000000000002</v>
      </c>
      <c r="L63" s="316">
        <f>L60/(RECEITAS!M5+DESPESAS!M6+DESPESAS!M12+DESPESAS!M16)*100</f>
        <v>2.78</v>
      </c>
      <c r="M63" s="316">
        <f>M60/(RECEITAS!N5+DESPESAS!N6+DESPESAS!N12+DESPESAS!N16)*100</f>
        <v>2.72</v>
      </c>
      <c r="N63" s="316">
        <f>N60/(RECEITAS!O5+DESPESAS!O6+DESPESAS!O12+DESPESAS!O16)*100</f>
        <v>3.65</v>
      </c>
      <c r="O63" s="316">
        <f>O60/(RECEITAS!P5+DESPESAS!P6+DESPESAS!P12+DESPESAS!P16)*100</f>
        <v>2.66</v>
      </c>
    </row>
    <row r="64" spans="1:17" ht="13.5" x14ac:dyDescent="0.2">
      <c r="A64" s="319" t="s">
        <v>207</v>
      </c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6"/>
      <c r="O64" s="322"/>
    </row>
    <row r="65" spans="1:15" ht="13.5" x14ac:dyDescent="0.2">
      <c r="A65" s="320"/>
      <c r="B65" s="345"/>
      <c r="C65" s="345"/>
      <c r="D65" s="345"/>
      <c r="E65" s="345"/>
      <c r="F65" s="345"/>
      <c r="G65" s="345"/>
      <c r="H65" s="345"/>
      <c r="I65" s="345"/>
      <c r="J65" s="346" t="s">
        <v>237</v>
      </c>
      <c r="K65" s="322">
        <f>'BALANÇO CONSOLIDADO'!U48</f>
        <v>43847</v>
      </c>
      <c r="L65" s="323" t="s">
        <v>199</v>
      </c>
      <c r="M65" s="322">
        <f ca="1">TODAY()</f>
        <v>43957</v>
      </c>
      <c r="N65" s="89" t="s">
        <v>220</v>
      </c>
      <c r="O65" s="92" t="s">
        <v>232</v>
      </c>
    </row>
    <row r="66" spans="1:15" x14ac:dyDescent="0.2">
      <c r="A66" s="7"/>
      <c r="B66" s="8"/>
      <c r="C66" s="8"/>
      <c r="D66" s="8"/>
      <c r="E66" s="8"/>
      <c r="F66" s="8"/>
      <c r="G66" s="8"/>
      <c r="H66" s="8"/>
      <c r="I66" s="7"/>
      <c r="J66" s="7"/>
      <c r="K66" s="7"/>
      <c r="L66" s="7"/>
      <c r="M66" s="7"/>
      <c r="N66" s="89"/>
      <c r="O66" s="92"/>
    </row>
    <row r="67" spans="1:15" x14ac:dyDescent="0.2">
      <c r="A67" s="7"/>
      <c r="B67" s="8"/>
      <c r="C67" s="8"/>
      <c r="D67" s="8"/>
      <c r="E67" s="8"/>
      <c r="F67" s="8"/>
      <c r="G67" s="8"/>
      <c r="H67" s="8"/>
    </row>
    <row r="68" spans="1:15" x14ac:dyDescent="0.2">
      <c r="A68" s="7"/>
      <c r="B68" s="8"/>
      <c r="C68" s="8"/>
      <c r="D68" s="8"/>
      <c r="E68" s="8"/>
      <c r="F68" s="8"/>
      <c r="G68" s="8"/>
      <c r="H68" s="8"/>
    </row>
    <row r="69" spans="1:15" x14ac:dyDescent="0.2">
      <c r="A69" s="2"/>
      <c r="B69" s="1"/>
      <c r="C69" s="1"/>
      <c r="D69" s="1"/>
      <c r="E69" s="1"/>
      <c r="F69" s="1"/>
      <c r="G69" s="1"/>
      <c r="H69" s="1"/>
    </row>
    <row r="124" ht="12" customHeight="1" x14ac:dyDescent="0.2"/>
    <row r="125" ht="12" customHeight="1" x14ac:dyDescent="0.2"/>
  </sheetData>
  <mergeCells count="2">
    <mergeCell ref="A1:O1"/>
    <mergeCell ref="A2:O2"/>
  </mergeCells>
  <phoneticPr fontId="7" type="noConversion"/>
  <printOptions horizontalCentered="1" verticalCentered="1"/>
  <pageMargins left="0.19685039370078741" right="0.19685039370078741" top="0.59055118110236227" bottom="0" header="0" footer="0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E19" zoomScaleNormal="100" workbookViewId="0">
      <selection activeCell="H39" sqref="H39"/>
    </sheetView>
  </sheetViews>
  <sheetFormatPr defaultRowHeight="12.75" x14ac:dyDescent="0.2"/>
  <cols>
    <col min="1" max="1" width="39" style="81" customWidth="1"/>
    <col min="2" max="15" width="14.28515625" style="81" customWidth="1"/>
    <col min="16" max="16384" width="9.140625" style="81"/>
  </cols>
  <sheetData>
    <row r="1" spans="1:15" ht="13.5" thickBot="1" x14ac:dyDescent="0.25">
      <c r="A1" s="388" t="s">
        <v>248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9"/>
    </row>
    <row r="2" spans="1:15" ht="13.5" thickBot="1" x14ac:dyDescent="0.25">
      <c r="A2" s="398" t="s">
        <v>130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9"/>
    </row>
    <row r="3" spans="1:15" ht="13.5" thickBot="1" x14ac:dyDescent="0.25">
      <c r="A3" s="104" t="s">
        <v>38</v>
      </c>
      <c r="B3" s="105" t="s">
        <v>90</v>
      </c>
      <c r="C3" s="105" t="s">
        <v>62</v>
      </c>
      <c r="D3" s="105" t="s">
        <v>63</v>
      </c>
      <c r="E3" s="105" t="s">
        <v>64</v>
      </c>
      <c r="F3" s="105" t="s">
        <v>65</v>
      </c>
      <c r="G3" s="106" t="s">
        <v>57</v>
      </c>
      <c r="H3" s="105" t="s">
        <v>58</v>
      </c>
      <c r="I3" s="105" t="s">
        <v>59</v>
      </c>
      <c r="J3" s="105" t="s">
        <v>60</v>
      </c>
      <c r="K3" s="105" t="s">
        <v>61</v>
      </c>
      <c r="L3" s="105" t="s">
        <v>66</v>
      </c>
      <c r="M3" s="106" t="s">
        <v>67</v>
      </c>
      <c r="N3" s="105" t="s">
        <v>69</v>
      </c>
      <c r="O3" s="105" t="s">
        <v>68</v>
      </c>
    </row>
    <row r="4" spans="1:15" ht="13.5" thickBot="1" x14ac:dyDescent="0.25">
      <c r="A4" s="4" t="s">
        <v>123</v>
      </c>
      <c r="B4" s="3">
        <f t="shared" ref="B4:N4" si="0">SUM(B5:B7)</f>
        <v>724514.6</v>
      </c>
      <c r="C4" s="3">
        <f t="shared" si="0"/>
        <v>58998.54</v>
      </c>
      <c r="D4" s="3">
        <f t="shared" si="0"/>
        <v>44166.11</v>
      </c>
      <c r="E4" s="3">
        <f t="shared" si="0"/>
        <v>54214.83</v>
      </c>
      <c r="F4" s="3">
        <f t="shared" si="0"/>
        <v>75641.81</v>
      </c>
      <c r="G4" s="3">
        <f t="shared" si="0"/>
        <v>63766.98</v>
      </c>
      <c r="H4" s="3">
        <f t="shared" si="0"/>
        <v>49620.75</v>
      </c>
      <c r="I4" s="3">
        <f t="shared" si="0"/>
        <v>55949.71</v>
      </c>
      <c r="J4" s="3">
        <f t="shared" si="0"/>
        <v>57542.82</v>
      </c>
      <c r="K4" s="3">
        <f t="shared" si="0"/>
        <v>67692.84</v>
      </c>
      <c r="L4" s="3">
        <f t="shared" si="0"/>
        <v>71149.05</v>
      </c>
      <c r="M4" s="3">
        <f t="shared" si="0"/>
        <v>68059.8</v>
      </c>
      <c r="N4" s="3">
        <f t="shared" si="0"/>
        <v>105437.34</v>
      </c>
      <c r="O4" s="3">
        <f>SUM(C4:N4)</f>
        <v>772240.58</v>
      </c>
    </row>
    <row r="5" spans="1:15" x14ac:dyDescent="0.2">
      <c r="A5" s="83" t="s">
        <v>39</v>
      </c>
      <c r="B5" s="107">
        <f>'DESPESAS ADMINIST PREVID'!B5+'DESPESAS ADMINIST INVESTIMENTOS'!B5</f>
        <v>438369.97</v>
      </c>
      <c r="C5" s="107">
        <f>'DESPESAS ADMINIST PREVID'!C5+'DESPESAS ADMINIST INVESTIMENTOS'!C5</f>
        <v>33587.86</v>
      </c>
      <c r="D5" s="107">
        <f>'DESPESAS ADMINIST PREVID'!D5+'DESPESAS ADMINIST INVESTIMENTOS'!D5</f>
        <v>20170.66</v>
      </c>
      <c r="E5" s="107">
        <f>'DESPESAS ADMINIST PREVID'!E5+'DESPESAS ADMINIST INVESTIMENTOS'!E5</f>
        <v>32322.880000000001</v>
      </c>
      <c r="F5" s="107">
        <f>'DESPESAS ADMINIST PREVID'!F5+'DESPESAS ADMINIST INVESTIMENTOS'!F5</f>
        <v>40612.089999999997</v>
      </c>
      <c r="G5" s="107">
        <f>'DESPESAS ADMINIST PREVID'!G5+'DESPESAS ADMINIST INVESTIMENTOS'!G5</f>
        <v>41289.120000000003</v>
      </c>
      <c r="H5" s="107">
        <f>'DESPESAS ADMINIST PREVID'!H5+'DESPESAS ADMINIST INVESTIMENTOS'!H5</f>
        <v>27420.43</v>
      </c>
      <c r="I5" s="107">
        <f>'DESPESAS ADMINIST PREVID'!I5+'DESPESAS ADMINIST INVESTIMENTOS'!I5</f>
        <v>32159.89</v>
      </c>
      <c r="J5" s="107">
        <f>'DESPESAS ADMINIST PREVID'!J5+'DESPESAS ADMINIST INVESTIMENTOS'!J5</f>
        <v>33265.51</v>
      </c>
      <c r="K5" s="107">
        <f>'DESPESAS ADMINIST PREVID'!K5+'DESPESAS ADMINIST INVESTIMENTOS'!K5</f>
        <v>40568.32</v>
      </c>
      <c r="L5" s="107">
        <f>'DESPESAS ADMINIST PREVID'!L5+'DESPESAS ADMINIST INVESTIMENTOS'!L5</f>
        <v>43372.46</v>
      </c>
      <c r="M5" s="107">
        <f>'DESPESAS ADMINIST PREVID'!M5+'DESPESAS ADMINIST INVESTIMENTOS'!M5</f>
        <v>40121.25</v>
      </c>
      <c r="N5" s="107">
        <f>'DESPESAS ADMINIST PREVID'!N5+'DESPESAS ADMINIST INVESTIMENTOS'!N5</f>
        <v>68291.759999999995</v>
      </c>
      <c r="O5" s="107">
        <f t="shared" ref="O5:O58" si="1">SUM(C5:N5)</f>
        <v>453182.23</v>
      </c>
    </row>
    <row r="6" spans="1:15" x14ac:dyDescent="0.2">
      <c r="A6" s="83" t="s">
        <v>40</v>
      </c>
      <c r="B6" s="107">
        <f>'DESPESAS ADMINIST PREVID'!B6+'DESPESAS ADMINIST INVESTIMENTOS'!B6</f>
        <v>143468.25</v>
      </c>
      <c r="C6" s="107">
        <f>'DESPESAS ADMINIST PREVID'!C6+'DESPESAS ADMINIST INVESTIMENTOS'!C6</f>
        <v>11699.41</v>
      </c>
      <c r="D6" s="107">
        <f>'DESPESAS ADMINIST PREVID'!D6+'DESPESAS ADMINIST INVESTIMENTOS'!D6</f>
        <v>12499.01</v>
      </c>
      <c r="E6" s="107">
        <f>'DESPESAS ADMINIST PREVID'!E6+'DESPESAS ADMINIST INVESTIMENTOS'!E6</f>
        <v>12729.65</v>
      </c>
      <c r="F6" s="107">
        <f>'DESPESAS ADMINIST PREVID'!F6+'DESPESAS ADMINIST INVESTIMENTOS'!F6</f>
        <v>20975.47</v>
      </c>
      <c r="G6" s="107">
        <f>'DESPESAS ADMINIST PREVID'!G6+'DESPESAS ADMINIST INVESTIMENTOS'!G6</f>
        <v>7760.45</v>
      </c>
      <c r="H6" s="107">
        <f>'DESPESAS ADMINIST PREVID'!H6+'DESPESAS ADMINIST INVESTIMENTOS'!H6</f>
        <v>12747.57</v>
      </c>
      <c r="I6" s="107">
        <f>'DESPESAS ADMINIST PREVID'!I6+'DESPESAS ADMINIST INVESTIMENTOS'!I6</f>
        <v>13103.42</v>
      </c>
      <c r="J6" s="107">
        <f>'DESPESAS ADMINIST PREVID'!J6+'DESPESAS ADMINIST INVESTIMENTOS'!J6</f>
        <v>13004.68</v>
      </c>
      <c r="K6" s="107">
        <f>'DESPESAS ADMINIST PREVID'!K6+'DESPESAS ADMINIST INVESTIMENTOS'!K6</f>
        <v>13030.87</v>
      </c>
      <c r="L6" s="107">
        <f>'DESPESAS ADMINIST PREVID'!L6+'DESPESAS ADMINIST INVESTIMENTOS'!L6</f>
        <v>13062.96</v>
      </c>
      <c r="M6" s="107">
        <f>'DESPESAS ADMINIST PREVID'!M6+'DESPESAS ADMINIST INVESTIMENTOS'!M6</f>
        <v>14183.66</v>
      </c>
      <c r="N6" s="107">
        <f>'DESPESAS ADMINIST PREVID'!N6+'DESPESAS ADMINIST INVESTIMENTOS'!N6</f>
        <v>15562.55</v>
      </c>
      <c r="O6" s="108">
        <f t="shared" si="1"/>
        <v>160359.70000000001</v>
      </c>
    </row>
    <row r="7" spans="1:15" x14ac:dyDescent="0.2">
      <c r="A7" s="109" t="s">
        <v>41</v>
      </c>
      <c r="B7" s="107">
        <f>'DESPESAS ADMINIST PREVID'!B7+'DESPESAS ADMINIST INVESTIMENTOS'!B7</f>
        <v>142676.38</v>
      </c>
      <c r="C7" s="107">
        <f>'DESPESAS ADMINIST PREVID'!C7+'DESPESAS ADMINIST INVESTIMENTOS'!C7</f>
        <v>13711.27</v>
      </c>
      <c r="D7" s="107">
        <f>'DESPESAS ADMINIST PREVID'!D7+'DESPESAS ADMINIST INVESTIMENTOS'!D7</f>
        <v>11496.44</v>
      </c>
      <c r="E7" s="107">
        <f>'DESPESAS ADMINIST PREVID'!E7+'DESPESAS ADMINIST INVESTIMENTOS'!E7</f>
        <v>9162.2999999999993</v>
      </c>
      <c r="F7" s="107">
        <f>'DESPESAS ADMINIST PREVID'!F7+'DESPESAS ADMINIST INVESTIMENTOS'!F7</f>
        <v>14054.25</v>
      </c>
      <c r="G7" s="107">
        <f>'DESPESAS ADMINIST PREVID'!G7+'DESPESAS ADMINIST INVESTIMENTOS'!G7</f>
        <v>14717.41</v>
      </c>
      <c r="H7" s="107">
        <f>'DESPESAS ADMINIST PREVID'!H7+'DESPESAS ADMINIST INVESTIMENTOS'!H7</f>
        <v>9452.75</v>
      </c>
      <c r="I7" s="107">
        <f>'DESPESAS ADMINIST PREVID'!I7+'DESPESAS ADMINIST INVESTIMENTOS'!I7</f>
        <v>10686.4</v>
      </c>
      <c r="J7" s="107">
        <f>'DESPESAS ADMINIST PREVID'!J7+'DESPESAS ADMINIST INVESTIMENTOS'!J7</f>
        <v>11272.63</v>
      </c>
      <c r="K7" s="107">
        <f>'DESPESAS ADMINIST PREVID'!K7+'DESPESAS ADMINIST INVESTIMENTOS'!K7</f>
        <v>14093.65</v>
      </c>
      <c r="L7" s="107">
        <f>'DESPESAS ADMINIST PREVID'!L7+'DESPESAS ADMINIST INVESTIMENTOS'!L7</f>
        <v>14713.63</v>
      </c>
      <c r="M7" s="107">
        <f>'DESPESAS ADMINIST PREVID'!M7+'DESPESAS ADMINIST INVESTIMENTOS'!M7</f>
        <v>13754.89</v>
      </c>
      <c r="N7" s="107">
        <f>'DESPESAS ADMINIST PREVID'!N7+'DESPESAS ADMINIST INVESTIMENTOS'!N7</f>
        <v>21583.03</v>
      </c>
      <c r="O7" s="108">
        <f t="shared" si="1"/>
        <v>158698.65</v>
      </c>
    </row>
    <row r="8" spans="1:15" ht="13.5" thickBot="1" x14ac:dyDescent="0.25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1"/>
    </row>
    <row r="9" spans="1:15" ht="13.5" thickBot="1" x14ac:dyDescent="0.25">
      <c r="A9" s="57" t="s">
        <v>252</v>
      </c>
      <c r="B9" s="112">
        <v>0</v>
      </c>
      <c r="C9" s="112">
        <f>'DESPESAS ADMINIST INVESTIMENTOS'!C9</f>
        <v>11270</v>
      </c>
      <c r="D9" s="112">
        <f>'DESPESAS ADMINIST INVESTIMENTOS'!D9</f>
        <v>11147.5</v>
      </c>
      <c r="E9" s="112">
        <f>'DESPESAS ADMINIST INVESTIMENTOS'!E9</f>
        <v>10902.5</v>
      </c>
      <c r="F9" s="112">
        <f>'DESPESAS ADMINIST INVESTIMENTOS'!F9</f>
        <v>11270</v>
      </c>
      <c r="G9" s="112">
        <f>'DESPESAS ADMINIST INVESTIMENTOS'!G9</f>
        <v>11270</v>
      </c>
      <c r="H9" s="112">
        <f>'DESPESAS ADMINIST INVESTIMENTOS'!H9</f>
        <v>11392.5</v>
      </c>
      <c r="I9" s="112">
        <f>'DESPESAS ADMINIST INVESTIMENTOS'!I9</f>
        <v>12495</v>
      </c>
      <c r="J9" s="112">
        <f>'DESPESAS ADMINIST INVESTIMENTOS'!J9</f>
        <v>12127.5</v>
      </c>
      <c r="K9" s="112">
        <f>'DESPESAS ADMINIST INVESTIMENTOS'!K9</f>
        <v>12127.5</v>
      </c>
      <c r="L9" s="112">
        <f>'DESPESAS ADMINIST INVESTIMENTOS'!L9</f>
        <v>11698.75</v>
      </c>
      <c r="M9" s="112">
        <f>'DESPESAS ADMINIST INVESTIMENTOS'!M9</f>
        <v>11698.75</v>
      </c>
      <c r="N9" s="112">
        <f>'DESPESAS ADMINIST INVESTIMENTOS'!N9</f>
        <v>12066.25</v>
      </c>
      <c r="O9" s="112">
        <f t="shared" si="1"/>
        <v>139466.25</v>
      </c>
    </row>
    <row r="10" spans="1:15" x14ac:dyDescent="0.2">
      <c r="A10" s="57" t="s">
        <v>273</v>
      </c>
      <c r="B10" s="110">
        <v>0</v>
      </c>
      <c r="C10" s="110">
        <f>'DESPESAS ADMINIST INVESTIMENTOS'!C10</f>
        <v>5512.5</v>
      </c>
      <c r="D10" s="110">
        <f>'DESPESAS ADMINIST INVESTIMENTOS'!D10</f>
        <v>5512.5</v>
      </c>
      <c r="E10" s="110">
        <f>'DESPESAS ADMINIST INVESTIMENTOS'!E10</f>
        <v>5512.5</v>
      </c>
      <c r="F10" s="110">
        <f>'DESPESAS ADMINIST INVESTIMENTOS'!F10</f>
        <v>5512.5</v>
      </c>
      <c r="G10" s="110">
        <f>'DESPESAS ADMINIST INVESTIMENTOS'!G10</f>
        <v>5512.5</v>
      </c>
      <c r="H10" s="110">
        <f>'DESPESAS ADMINIST INVESTIMENTOS'!H10</f>
        <v>5512.5</v>
      </c>
      <c r="I10" s="110">
        <f>'DESPESAS ADMINIST INVESTIMENTOS'!I10</f>
        <v>5512.5</v>
      </c>
      <c r="J10" s="110">
        <f>'DESPESAS ADMINIST INVESTIMENTOS'!J10</f>
        <v>5512.5</v>
      </c>
      <c r="K10" s="110">
        <f>'DESPESAS ADMINIST INVESTIMENTOS'!K10</f>
        <v>5512.5</v>
      </c>
      <c r="L10" s="110">
        <f>'DESPESAS ADMINIST INVESTIMENTOS'!L10</f>
        <v>5512.5</v>
      </c>
      <c r="M10" s="110">
        <f>'DESPESAS ADMINIST INVESTIMENTOS'!M10</f>
        <v>5512.5</v>
      </c>
      <c r="N10" s="110">
        <f>'DESPESAS ADMINIST INVESTIMENTOS'!N10</f>
        <v>5512.5</v>
      </c>
      <c r="O10" s="107">
        <f t="shared" si="1"/>
        <v>66150</v>
      </c>
    </row>
    <row r="11" spans="1:15" x14ac:dyDescent="0.2">
      <c r="A11" s="57" t="s">
        <v>274</v>
      </c>
      <c r="B11" s="110">
        <v>0</v>
      </c>
      <c r="C11" s="110">
        <f>'DESPESAS ADMINIST INVESTIMENTOS'!C11</f>
        <v>4410</v>
      </c>
      <c r="D11" s="110">
        <f>'DESPESAS ADMINIST INVESTIMENTOS'!D11</f>
        <v>4287.5</v>
      </c>
      <c r="E11" s="110">
        <f>'DESPESAS ADMINIST INVESTIMENTOS'!E11</f>
        <v>4042.5</v>
      </c>
      <c r="F11" s="110">
        <f>'DESPESAS ADMINIST INVESTIMENTOS'!F11</f>
        <v>4410</v>
      </c>
      <c r="G11" s="110">
        <f>'DESPESAS ADMINIST INVESTIMENTOS'!G11</f>
        <v>4410</v>
      </c>
      <c r="H11" s="110">
        <f>'DESPESAS ADMINIST INVESTIMENTOS'!H11</f>
        <v>4532.5</v>
      </c>
      <c r="I11" s="110">
        <f>'DESPESAS ADMINIST INVESTIMENTOS'!I11</f>
        <v>5635</v>
      </c>
      <c r="J11" s="110">
        <f>'DESPESAS ADMINIST INVESTIMENTOS'!J11</f>
        <v>5267.5</v>
      </c>
      <c r="K11" s="110">
        <f>'DESPESAS ADMINIST INVESTIMENTOS'!K11</f>
        <v>5267.5</v>
      </c>
      <c r="L11" s="110">
        <f>'DESPESAS ADMINIST INVESTIMENTOS'!L11</f>
        <v>4410</v>
      </c>
      <c r="M11" s="110">
        <f>'DESPESAS ADMINIST INVESTIMENTOS'!M11</f>
        <v>4410</v>
      </c>
      <c r="N11" s="110">
        <f>'DESPESAS ADMINIST INVESTIMENTOS'!N11</f>
        <v>4777.5</v>
      </c>
      <c r="O11" s="108">
        <f t="shared" si="1"/>
        <v>55860</v>
      </c>
    </row>
    <row r="12" spans="1:15" x14ac:dyDescent="0.2">
      <c r="A12" s="57" t="s">
        <v>275</v>
      </c>
      <c r="B12" s="110"/>
      <c r="C12" s="110">
        <f>'DESPESAS ADMINIST INVESTIMENTOS'!C12</f>
        <v>1347.5</v>
      </c>
      <c r="D12" s="110">
        <f>'DESPESAS ADMINIST INVESTIMENTOS'!D12</f>
        <v>1347.5</v>
      </c>
      <c r="E12" s="110">
        <f>'DESPESAS ADMINIST INVESTIMENTOS'!E12</f>
        <v>1347.5</v>
      </c>
      <c r="F12" s="110">
        <f>'DESPESAS ADMINIST INVESTIMENTOS'!F12</f>
        <v>1347.5</v>
      </c>
      <c r="G12" s="110">
        <f>'DESPESAS ADMINIST INVESTIMENTOS'!G12</f>
        <v>1347.5</v>
      </c>
      <c r="H12" s="110">
        <f>'DESPESAS ADMINIST INVESTIMENTOS'!H12</f>
        <v>1347.5</v>
      </c>
      <c r="I12" s="110">
        <f>'DESPESAS ADMINIST INVESTIMENTOS'!I12</f>
        <v>1347.5</v>
      </c>
      <c r="J12" s="110">
        <f>'DESPESAS ADMINIST INVESTIMENTOS'!J12</f>
        <v>1347.5</v>
      </c>
      <c r="K12" s="110">
        <f>'DESPESAS ADMINIST INVESTIMENTOS'!K12</f>
        <v>1347.5</v>
      </c>
      <c r="L12" s="110">
        <f>'DESPESAS ADMINIST INVESTIMENTOS'!L12</f>
        <v>1776.25</v>
      </c>
      <c r="M12" s="110">
        <f>'DESPESAS ADMINIST INVESTIMENTOS'!M12</f>
        <v>1776.25</v>
      </c>
      <c r="N12" s="110">
        <f>'DESPESAS ADMINIST INVESTIMENTOS'!N12</f>
        <v>1776.25</v>
      </c>
      <c r="O12" s="108">
        <f t="shared" si="1"/>
        <v>17456.25</v>
      </c>
    </row>
    <row r="13" spans="1:15" ht="13.5" thickBot="1" x14ac:dyDescent="0.25">
      <c r="A13" s="109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</row>
    <row r="14" spans="1:15" ht="13.5" thickBot="1" x14ac:dyDescent="0.25">
      <c r="A14" s="57" t="s">
        <v>179</v>
      </c>
      <c r="B14" s="112">
        <f>'DESPESAS ADMINIST PREVID'!B13+'DESPESAS ADMINIST INVESTIMENTOS'!B14</f>
        <v>38162.199999999997</v>
      </c>
      <c r="C14" s="112">
        <f>'DESPESAS ADMINIST PREVID'!C13+'DESPESAS ADMINIST INVESTIMENTOS'!C14</f>
        <v>5176.32</v>
      </c>
      <c r="D14" s="112">
        <f>'DESPESAS ADMINIST PREVID'!D13+'DESPESAS ADMINIST INVESTIMENTOS'!D14</f>
        <v>4300.76</v>
      </c>
      <c r="E14" s="112">
        <f>'DESPESAS ADMINIST PREVID'!E13+'DESPESAS ADMINIST INVESTIMENTOS'!E14</f>
        <v>0</v>
      </c>
      <c r="F14" s="112">
        <f>'DESPESAS ADMINIST PREVID'!F13+'DESPESAS ADMINIST INVESTIMENTOS'!F14</f>
        <v>0</v>
      </c>
      <c r="G14" s="112">
        <f>'DESPESAS ADMINIST PREVID'!G13+'DESPESAS ADMINIST INVESTIMENTOS'!G14</f>
        <v>2280</v>
      </c>
      <c r="H14" s="112">
        <f>'DESPESAS ADMINIST PREVID'!H13+'DESPESAS ADMINIST INVESTIMENTOS'!H14</f>
        <v>0</v>
      </c>
      <c r="I14" s="112">
        <f>'DESPESAS ADMINIST PREVID'!I13+'DESPESAS ADMINIST INVESTIMENTOS'!I14</f>
        <v>11571</v>
      </c>
      <c r="J14" s="112">
        <f>'DESPESAS ADMINIST PREVID'!J13+'DESPESAS ADMINIST INVESTIMENTOS'!J14</f>
        <v>4435</v>
      </c>
      <c r="K14" s="112">
        <f>'DESPESAS ADMINIST PREVID'!K13+'DESPESAS ADMINIST INVESTIMENTOS'!K14</f>
        <v>0</v>
      </c>
      <c r="L14" s="112">
        <f>'DESPESAS ADMINIST PREVID'!L13+'DESPESAS ADMINIST INVESTIMENTOS'!L14</f>
        <v>0</v>
      </c>
      <c r="M14" s="112">
        <f>'DESPESAS ADMINIST PREVID'!M13+'DESPESAS ADMINIST INVESTIMENTOS'!M14</f>
        <v>0</v>
      </c>
      <c r="N14" s="112">
        <f>'DESPESAS ADMINIST PREVID'!N13+'DESPESAS ADMINIST INVESTIMENTOS'!N14</f>
        <v>0</v>
      </c>
      <c r="O14" s="112">
        <f t="shared" si="1"/>
        <v>27763.08</v>
      </c>
    </row>
    <row r="15" spans="1:15" ht="13.5" thickBot="1" x14ac:dyDescent="0.25">
      <c r="A15" s="109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spans="1:15" ht="13.5" thickBot="1" x14ac:dyDescent="0.25">
      <c r="A16" s="57" t="s">
        <v>180</v>
      </c>
      <c r="B16" s="112">
        <f>'DESPESAS ADMINIST PREVID'!B15+'DESPESAS ADMINIST INVESTIMENTOS'!B16</f>
        <v>18009.810000000001</v>
      </c>
      <c r="C16" s="112">
        <f>'DESPESAS ADMINIST PREVID'!C15+'DESPESAS ADMINIST INVESTIMENTOS'!C16</f>
        <v>0</v>
      </c>
      <c r="D16" s="112">
        <f>'DESPESAS ADMINIST PREVID'!D15+'DESPESAS ADMINIST INVESTIMENTOS'!D16</f>
        <v>0</v>
      </c>
      <c r="E16" s="112">
        <f>'DESPESAS ADMINIST PREVID'!E15+'DESPESAS ADMINIST INVESTIMENTOS'!E16</f>
        <v>0</v>
      </c>
      <c r="F16" s="112">
        <f>'DESPESAS ADMINIST PREVID'!F15+'DESPESAS ADMINIST INVESTIMENTOS'!F16</f>
        <v>394.74</v>
      </c>
      <c r="G16" s="112">
        <f>'DESPESAS ADMINIST PREVID'!G15+'DESPESAS ADMINIST INVESTIMENTOS'!G16</f>
        <v>1493.22</v>
      </c>
      <c r="H16" s="112">
        <f>'DESPESAS ADMINIST PREVID'!H15+'DESPESAS ADMINIST INVESTIMENTOS'!H16</f>
        <v>363.35</v>
      </c>
      <c r="I16" s="112">
        <f>'DESPESAS ADMINIST PREVID'!I15+'DESPESAS ADMINIST INVESTIMENTOS'!I16</f>
        <v>3827.49</v>
      </c>
      <c r="J16" s="112">
        <f>'DESPESAS ADMINIST PREVID'!J15+'DESPESAS ADMINIST INVESTIMENTOS'!J16</f>
        <v>0</v>
      </c>
      <c r="K16" s="112">
        <f>'DESPESAS ADMINIST PREVID'!K15+'DESPESAS ADMINIST INVESTIMENTOS'!K16</f>
        <v>1105.74</v>
      </c>
      <c r="L16" s="112">
        <f>'DESPESAS ADMINIST PREVID'!L15+'DESPESAS ADMINIST INVESTIMENTOS'!L16</f>
        <v>972.3</v>
      </c>
      <c r="M16" s="112">
        <f>'DESPESAS ADMINIST PREVID'!M15+'DESPESAS ADMINIST INVESTIMENTOS'!M16</f>
        <v>1138.79</v>
      </c>
      <c r="N16" s="112">
        <f>'DESPESAS ADMINIST PREVID'!N15+'DESPESAS ADMINIST INVESTIMENTOS'!N16</f>
        <v>0</v>
      </c>
      <c r="O16" s="112">
        <f t="shared" si="1"/>
        <v>9295.6299999999992</v>
      </c>
    </row>
    <row r="17" spans="1:15" ht="13.5" thickBot="1" x14ac:dyDescent="0.25">
      <c r="A17" s="83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ht="13.5" thickBot="1" x14ac:dyDescent="0.25">
      <c r="A18" s="5" t="s">
        <v>116</v>
      </c>
      <c r="B18" s="3">
        <f t="shared" ref="B18:N18" si="2">SUM(B19:B32)</f>
        <v>715601.37</v>
      </c>
      <c r="C18" s="3">
        <f t="shared" si="2"/>
        <v>47381.18</v>
      </c>
      <c r="D18" s="3">
        <f t="shared" si="2"/>
        <v>63850.9</v>
      </c>
      <c r="E18" s="3">
        <f t="shared" si="2"/>
        <v>61534.13</v>
      </c>
      <c r="F18" s="3">
        <f t="shared" si="2"/>
        <v>62638.05</v>
      </c>
      <c r="G18" s="3">
        <f t="shared" si="2"/>
        <v>60944.82</v>
      </c>
      <c r="H18" s="3">
        <f t="shared" si="2"/>
        <v>64439.29</v>
      </c>
      <c r="I18" s="3">
        <f t="shared" si="2"/>
        <v>61933.760000000002</v>
      </c>
      <c r="J18" s="3">
        <f t="shared" si="2"/>
        <v>64567.42</v>
      </c>
      <c r="K18" s="3">
        <f t="shared" si="2"/>
        <v>63706.16</v>
      </c>
      <c r="L18" s="3">
        <f t="shared" si="2"/>
        <v>88851.09</v>
      </c>
      <c r="M18" s="3">
        <f t="shared" si="2"/>
        <v>71243.98</v>
      </c>
      <c r="N18" s="3">
        <f t="shared" si="2"/>
        <v>71227.63</v>
      </c>
      <c r="O18" s="3">
        <f t="shared" si="1"/>
        <v>782318.41</v>
      </c>
    </row>
    <row r="19" spans="1:15" x14ac:dyDescent="0.2">
      <c r="A19" s="83" t="s">
        <v>181</v>
      </c>
      <c r="B19" s="107">
        <f>'DESPESAS ADMINIST PREVID'!B18+'DESPESAS ADMINIST INVESTIMENTOS'!B19</f>
        <v>76601.37</v>
      </c>
      <c r="C19" s="107">
        <f>'DESPESAS ADMINIST PREVID'!C18+'DESPESAS ADMINIST INVESTIMENTOS'!C19</f>
        <v>6237.74</v>
      </c>
      <c r="D19" s="107">
        <f>'DESPESAS ADMINIST PREVID'!D18+'DESPESAS ADMINIST INVESTIMENTOS'!D19</f>
        <v>6237.74</v>
      </c>
      <c r="E19" s="107">
        <f>'DESPESAS ADMINIST PREVID'!E18+'DESPESAS ADMINIST INVESTIMENTOS'!E19</f>
        <v>6237.74</v>
      </c>
      <c r="F19" s="107">
        <f>'DESPESAS ADMINIST PREVID'!F18+'DESPESAS ADMINIST INVESTIMENTOS'!F19</f>
        <v>6237.74</v>
      </c>
      <c r="G19" s="107">
        <f>'DESPESAS ADMINIST PREVID'!G18+'DESPESAS ADMINIST INVESTIMENTOS'!G19</f>
        <v>6237.74</v>
      </c>
      <c r="H19" s="107">
        <f>'DESPESAS ADMINIST PREVID'!H18+'DESPESAS ADMINIST INVESTIMENTOS'!H19</f>
        <v>6237.74</v>
      </c>
      <c r="I19" s="107">
        <f>'DESPESAS ADMINIST PREVID'!I18+'DESPESAS ADMINIST INVESTIMENTOS'!I19</f>
        <v>6447.73</v>
      </c>
      <c r="J19" s="107">
        <f>'DESPESAS ADMINIST PREVID'!J18+'DESPESAS ADMINIST INVESTIMENTOS'!J19</f>
        <v>6447.73</v>
      </c>
      <c r="K19" s="107">
        <f>'DESPESAS ADMINIST PREVID'!K18+'DESPESAS ADMINIST INVESTIMENTOS'!K19</f>
        <v>6447.73</v>
      </c>
      <c r="L19" s="107">
        <f>'DESPESAS ADMINIST PREVID'!L18+'DESPESAS ADMINIST INVESTIMENTOS'!L19</f>
        <v>6447.73</v>
      </c>
      <c r="M19" s="107">
        <f>'DESPESAS ADMINIST PREVID'!M18+'DESPESAS ADMINIST INVESTIMENTOS'!M19</f>
        <v>6447.73</v>
      </c>
      <c r="N19" s="107">
        <f>'DESPESAS ADMINIST PREVID'!N18+'DESPESAS ADMINIST INVESTIMENTOS'!N19</f>
        <v>6447.73</v>
      </c>
      <c r="O19" s="107">
        <f t="shared" si="1"/>
        <v>76112.820000000007</v>
      </c>
    </row>
    <row r="20" spans="1:15" x14ac:dyDescent="0.2">
      <c r="A20" s="83" t="s">
        <v>182</v>
      </c>
      <c r="B20" s="107">
        <f>'DESPESAS ADMINIST PREVID'!B19+'DESPESAS ADMINIST INVESTIMENTOS'!B20</f>
        <v>5924.29</v>
      </c>
      <c r="C20" s="107">
        <f>'DESPESAS ADMINIST PREVID'!C19+'DESPESAS ADMINIST INVESTIMENTOS'!C20</f>
        <v>494.61</v>
      </c>
      <c r="D20" s="107">
        <f>'DESPESAS ADMINIST PREVID'!D19+'DESPESAS ADMINIST INVESTIMENTOS'!D20</f>
        <v>509.4</v>
      </c>
      <c r="E20" s="107">
        <f>'DESPESAS ADMINIST PREVID'!E19+'DESPESAS ADMINIST INVESTIMENTOS'!E20</f>
        <v>509.4</v>
      </c>
      <c r="F20" s="107">
        <f>'DESPESAS ADMINIST PREVID'!F19+'DESPESAS ADMINIST INVESTIMENTOS'!F20</f>
        <v>509.4</v>
      </c>
      <c r="G20" s="107">
        <f>'DESPESAS ADMINIST PREVID'!G19+'DESPESAS ADMINIST INVESTIMENTOS'!G20</f>
        <v>509.4</v>
      </c>
      <c r="H20" s="107">
        <f>'DESPESAS ADMINIST PREVID'!H19+'DESPESAS ADMINIST INVESTIMENTOS'!H20</f>
        <v>509.4</v>
      </c>
      <c r="I20" s="107">
        <f>'DESPESAS ADMINIST PREVID'!I19+'DESPESAS ADMINIST INVESTIMENTOS'!I20</f>
        <v>509.4</v>
      </c>
      <c r="J20" s="107">
        <f>'DESPESAS ADMINIST PREVID'!J19+'DESPESAS ADMINIST INVESTIMENTOS'!J20</f>
        <v>509.4</v>
      </c>
      <c r="K20" s="107">
        <f>'DESPESAS ADMINIST PREVID'!K19+'DESPESAS ADMINIST INVESTIMENTOS'!K20</f>
        <v>509.4</v>
      </c>
      <c r="L20" s="107">
        <f>'DESPESAS ADMINIST PREVID'!L19+'DESPESAS ADMINIST INVESTIMENTOS'!L20</f>
        <v>509.4</v>
      </c>
      <c r="M20" s="107">
        <f>'DESPESAS ADMINIST PREVID'!M19+'DESPESAS ADMINIST INVESTIMENTOS'!M20</f>
        <v>509.4</v>
      </c>
      <c r="N20" s="107">
        <f>'DESPESAS ADMINIST PREVID'!N19+'DESPESAS ADMINIST INVESTIMENTOS'!N20</f>
        <v>509.4</v>
      </c>
      <c r="O20" s="108">
        <f t="shared" si="1"/>
        <v>6098.01</v>
      </c>
    </row>
    <row r="21" spans="1:15" x14ac:dyDescent="0.2">
      <c r="A21" s="83" t="s">
        <v>136</v>
      </c>
      <c r="B21" s="107">
        <f>'DESPESAS ADMINIST PREVID'!B20+'DESPESAS ADMINIST INVESTIMENTOS'!B21</f>
        <v>126653.68</v>
      </c>
      <c r="C21" s="107">
        <f>'DESPESAS ADMINIST PREVID'!C20+'DESPESAS ADMINIST INVESTIMENTOS'!C21</f>
        <v>10525.18</v>
      </c>
      <c r="D21" s="107">
        <f>'DESPESAS ADMINIST PREVID'!D20+'DESPESAS ADMINIST INVESTIMENTOS'!D21</f>
        <v>12014.29</v>
      </c>
      <c r="E21" s="107">
        <f>'DESPESAS ADMINIST PREVID'!E20+'DESPESAS ADMINIST INVESTIMENTOS'!E21</f>
        <v>11049.79</v>
      </c>
      <c r="F21" s="107">
        <f>'DESPESAS ADMINIST PREVID'!F20+'DESPESAS ADMINIST INVESTIMENTOS'!F21</f>
        <v>10535.71</v>
      </c>
      <c r="G21" s="107">
        <f>'DESPESAS ADMINIST PREVID'!G20+'DESPESAS ADMINIST INVESTIMENTOS'!G21</f>
        <v>11585.9</v>
      </c>
      <c r="H21" s="107">
        <f>'DESPESAS ADMINIST PREVID'!H20+'DESPESAS ADMINIST INVESTIMENTOS'!H21</f>
        <v>12236.77</v>
      </c>
      <c r="I21" s="107">
        <f>'DESPESAS ADMINIST PREVID'!I20+'DESPESAS ADMINIST INVESTIMENTOS'!I21</f>
        <v>10914.52</v>
      </c>
      <c r="J21" s="107">
        <f>'DESPESAS ADMINIST PREVID'!J20+'DESPESAS ADMINIST INVESTIMENTOS'!J21</f>
        <v>13499.6</v>
      </c>
      <c r="K21" s="107">
        <f>'DESPESAS ADMINIST PREVID'!K20+'DESPESAS ADMINIST INVESTIMENTOS'!K21</f>
        <v>12812.15</v>
      </c>
      <c r="L21" s="107">
        <f>'DESPESAS ADMINIST PREVID'!L20+'DESPESAS ADMINIST INVESTIMENTOS'!L21</f>
        <v>12289.25</v>
      </c>
      <c r="M21" s="107">
        <f>'DESPESAS ADMINIST PREVID'!M20+'DESPESAS ADMINIST INVESTIMENTOS'!M21</f>
        <v>13673.13</v>
      </c>
      <c r="N21" s="107">
        <f>'DESPESAS ADMINIST PREVID'!N20+'DESPESAS ADMINIST INVESTIMENTOS'!N21</f>
        <v>11950.33</v>
      </c>
      <c r="O21" s="108">
        <f t="shared" si="1"/>
        <v>143086.62</v>
      </c>
    </row>
    <row r="22" spans="1:15" x14ac:dyDescent="0.2">
      <c r="A22" s="83" t="s">
        <v>183</v>
      </c>
      <c r="B22" s="107">
        <f>'DESPESAS ADMINIST PREVID'!B21+'DESPESAS ADMINIST INVESTIMENTOS'!B22</f>
        <v>4957.16</v>
      </c>
      <c r="C22" s="107">
        <f>'DESPESAS ADMINIST PREVID'!C21+'DESPESAS ADMINIST INVESTIMENTOS'!C22</f>
        <v>422.53</v>
      </c>
      <c r="D22" s="107">
        <f>'DESPESAS ADMINIST PREVID'!D21+'DESPESAS ADMINIST INVESTIMENTOS'!D22</f>
        <v>445.28</v>
      </c>
      <c r="E22" s="107">
        <f>'DESPESAS ADMINIST PREVID'!E21+'DESPESAS ADMINIST INVESTIMENTOS'!E22</f>
        <v>442.15</v>
      </c>
      <c r="F22" s="107">
        <f>'DESPESAS ADMINIST PREVID'!F21+'DESPESAS ADMINIST INVESTIMENTOS'!F22</f>
        <v>440.38</v>
      </c>
      <c r="G22" s="107">
        <f>'DESPESAS ADMINIST PREVID'!G21+'DESPESAS ADMINIST INVESTIMENTOS'!G22</f>
        <v>449.88</v>
      </c>
      <c r="H22" s="107">
        <f>'DESPESAS ADMINIST PREVID'!H21+'DESPESAS ADMINIST INVESTIMENTOS'!H22</f>
        <v>450.17</v>
      </c>
      <c r="I22" s="107">
        <f>'DESPESAS ADMINIST PREVID'!I21+'DESPESAS ADMINIST INVESTIMENTOS'!I22</f>
        <v>454.75</v>
      </c>
      <c r="J22" s="107">
        <f>'DESPESAS ADMINIST PREVID'!J21+'DESPESAS ADMINIST INVESTIMENTOS'!J22</f>
        <v>450.96</v>
      </c>
      <c r="K22" s="107">
        <f>'DESPESAS ADMINIST PREVID'!K21+'DESPESAS ADMINIST INVESTIMENTOS'!K22</f>
        <v>449.36</v>
      </c>
      <c r="L22" s="107">
        <f>'DESPESAS ADMINIST PREVID'!L21+'DESPESAS ADMINIST INVESTIMENTOS'!L22</f>
        <v>450.29</v>
      </c>
      <c r="M22" s="107">
        <f>'DESPESAS ADMINIST PREVID'!M21+'DESPESAS ADMINIST INVESTIMENTOS'!M22</f>
        <v>459.88</v>
      </c>
      <c r="N22" s="107">
        <f>'DESPESAS ADMINIST PREVID'!N21+'DESPESAS ADMINIST INVESTIMENTOS'!N22</f>
        <v>460.1</v>
      </c>
      <c r="O22" s="108">
        <f t="shared" si="1"/>
        <v>5375.73</v>
      </c>
    </row>
    <row r="23" spans="1:15" x14ac:dyDescent="0.2">
      <c r="A23" s="83" t="s">
        <v>120</v>
      </c>
      <c r="B23" s="107">
        <f>'DESPESAS ADMINIST PREVID'!B22+'DESPESAS ADMINIST INVESTIMENTOS'!B23</f>
        <v>6801.32</v>
      </c>
      <c r="C23" s="107">
        <f>'DESPESAS ADMINIST PREVID'!C22+'DESPESAS ADMINIST INVESTIMENTOS'!C23</f>
        <v>681.89</v>
      </c>
      <c r="D23" s="107">
        <f>'DESPESAS ADMINIST PREVID'!D22+'DESPESAS ADMINIST INVESTIMENTOS'!D23</f>
        <v>687.34</v>
      </c>
      <c r="E23" s="107">
        <f>'DESPESAS ADMINIST PREVID'!E22+'DESPESAS ADMINIST INVESTIMENTOS'!E23</f>
        <v>695.54</v>
      </c>
      <c r="F23" s="107">
        <f>'DESPESAS ADMINIST PREVID'!F22+'DESPESAS ADMINIST INVESTIMENTOS'!F23</f>
        <v>690.28</v>
      </c>
      <c r="G23" s="107">
        <f>'DESPESAS ADMINIST PREVID'!G22+'DESPESAS ADMINIST INVESTIMENTOS'!G23</f>
        <v>685.85</v>
      </c>
      <c r="H23" s="107">
        <f>'DESPESAS ADMINIST PREVID'!H22+'DESPESAS ADMINIST INVESTIMENTOS'!H23</f>
        <v>677.85</v>
      </c>
      <c r="I23" s="107">
        <f>'DESPESAS ADMINIST PREVID'!I22+'DESPESAS ADMINIST INVESTIMENTOS'!I23</f>
        <v>702.31</v>
      </c>
      <c r="J23" s="107">
        <f>'DESPESAS ADMINIST PREVID'!J22+'DESPESAS ADMINIST INVESTIMENTOS'!J23</f>
        <v>705.64</v>
      </c>
      <c r="K23" s="107">
        <f>'DESPESAS ADMINIST PREVID'!K22+'DESPESAS ADMINIST INVESTIMENTOS'!K23</f>
        <v>703.97</v>
      </c>
      <c r="L23" s="107">
        <f>'DESPESAS ADMINIST PREVID'!L22+'DESPESAS ADMINIST INVESTIMENTOS'!L23</f>
        <v>693.52</v>
      </c>
      <c r="M23" s="107">
        <f>'DESPESAS ADMINIST PREVID'!M22+'DESPESAS ADMINIST INVESTIMENTOS'!M23</f>
        <v>694.12</v>
      </c>
      <c r="N23" s="107">
        <f>'DESPESAS ADMINIST PREVID'!N22+'DESPESAS ADMINIST INVESTIMENTOS'!N23</f>
        <v>705.33</v>
      </c>
      <c r="O23" s="108">
        <f t="shared" si="1"/>
        <v>8323.64</v>
      </c>
    </row>
    <row r="24" spans="1:15" x14ac:dyDescent="0.2">
      <c r="A24" s="83" t="s">
        <v>121</v>
      </c>
      <c r="B24" s="107">
        <f>'DESPESAS ADMINIST PREVID'!B23+'DESPESAS ADMINIST INVESTIMENTOS'!B24</f>
        <v>32098.400000000001</v>
      </c>
      <c r="C24" s="107">
        <f>'DESPESAS ADMINIST PREVID'!C23+'DESPESAS ADMINIST INVESTIMENTOS'!C24</f>
        <v>2674.28</v>
      </c>
      <c r="D24" s="107">
        <f>'DESPESAS ADMINIST PREVID'!D23+'DESPESAS ADMINIST INVESTIMENTOS'!D24</f>
        <v>2750.39</v>
      </c>
      <c r="E24" s="107">
        <f>'DESPESAS ADMINIST PREVID'!E23+'DESPESAS ADMINIST INVESTIMENTOS'!E24</f>
        <v>2759.69</v>
      </c>
      <c r="F24" s="107">
        <f>'DESPESAS ADMINIST PREVID'!F23+'DESPESAS ADMINIST INVESTIMENTOS'!F24</f>
        <v>2763.91</v>
      </c>
      <c r="G24" s="107">
        <f>'DESPESAS ADMINIST PREVID'!G23+'DESPESAS ADMINIST INVESTIMENTOS'!G24</f>
        <v>1853.93</v>
      </c>
      <c r="H24" s="107">
        <f>'DESPESAS ADMINIST PREVID'!H23+'DESPESAS ADMINIST INVESTIMENTOS'!H24</f>
        <v>2764.41</v>
      </c>
      <c r="I24" s="107">
        <f>'DESPESAS ADMINIST PREVID'!I23+'DESPESAS ADMINIST INVESTIMENTOS'!I24</f>
        <v>2784.88</v>
      </c>
      <c r="J24" s="107">
        <f>'DESPESAS ADMINIST PREVID'!J23+'DESPESAS ADMINIST INVESTIMENTOS'!J24</f>
        <v>2787.34</v>
      </c>
      <c r="K24" s="107">
        <f>'DESPESAS ADMINIST PREVID'!K23+'DESPESAS ADMINIST INVESTIMENTOS'!K24</f>
        <v>2785.95</v>
      </c>
      <c r="L24" s="107">
        <f>'DESPESAS ADMINIST PREVID'!L23+'DESPESAS ADMINIST INVESTIMENTOS'!L24</f>
        <v>2795.43</v>
      </c>
      <c r="M24" s="107">
        <f>'DESPESAS ADMINIST PREVID'!M23+'DESPESAS ADMINIST INVESTIMENTOS'!M24</f>
        <v>2715.17</v>
      </c>
      <c r="N24" s="107">
        <f>'DESPESAS ADMINIST PREVID'!N23+'DESPESAS ADMINIST INVESTIMENTOS'!N24</f>
        <v>2696.64</v>
      </c>
      <c r="O24" s="108">
        <f t="shared" si="1"/>
        <v>32132.02</v>
      </c>
    </row>
    <row r="25" spans="1:15" x14ac:dyDescent="0.2">
      <c r="A25" s="83" t="s">
        <v>221</v>
      </c>
      <c r="B25" s="107">
        <f>'DESPESAS ADMINIST PREVID'!B24+'DESPESAS ADMINIST INVESTIMENTOS'!B25</f>
        <v>0</v>
      </c>
      <c r="C25" s="107">
        <f>'DESPESAS ADMINIST PREVID'!C24+'DESPESAS ADMINIST INVESTIMENTOS'!C25</f>
        <v>0</v>
      </c>
      <c r="D25" s="107">
        <f>'DESPESAS ADMINIST PREVID'!D24+'DESPESAS ADMINIST INVESTIMENTOS'!D25</f>
        <v>0</v>
      </c>
      <c r="E25" s="107">
        <f>'DESPESAS ADMINIST PREVID'!E24+'DESPESAS ADMINIST INVESTIMENTOS'!E25</f>
        <v>0</v>
      </c>
      <c r="F25" s="107">
        <f>'DESPESAS ADMINIST PREVID'!F24+'DESPESAS ADMINIST INVESTIMENTOS'!F25</f>
        <v>0</v>
      </c>
      <c r="G25" s="107">
        <f>'DESPESAS ADMINIST PREVID'!G24+'DESPESAS ADMINIST INVESTIMENTOS'!G25</f>
        <v>0</v>
      </c>
      <c r="H25" s="107">
        <f>'DESPESAS ADMINIST PREVID'!H24+'DESPESAS ADMINIST INVESTIMENTOS'!H25</f>
        <v>0</v>
      </c>
      <c r="I25" s="107">
        <f>'DESPESAS ADMINIST PREVID'!I24+'DESPESAS ADMINIST INVESTIMENTOS'!I25</f>
        <v>0</v>
      </c>
      <c r="J25" s="107">
        <f>'DESPESAS ADMINIST PREVID'!J24+'DESPESAS ADMINIST INVESTIMENTOS'!J25</f>
        <v>0</v>
      </c>
      <c r="K25" s="107">
        <f>'DESPESAS ADMINIST PREVID'!K24+'DESPESAS ADMINIST INVESTIMENTOS'!K25</f>
        <v>0</v>
      </c>
      <c r="L25" s="107">
        <f>'DESPESAS ADMINIST PREVID'!L24+'DESPESAS ADMINIST INVESTIMENTOS'!L25</f>
        <v>0</v>
      </c>
      <c r="M25" s="107">
        <f>'DESPESAS ADMINIST PREVID'!M24+'DESPESAS ADMINIST INVESTIMENTOS'!M25</f>
        <v>0</v>
      </c>
      <c r="N25" s="107">
        <f>'DESPESAS ADMINIST PREVID'!N24+'DESPESAS ADMINIST INVESTIMENTOS'!N25</f>
        <v>0</v>
      </c>
      <c r="O25" s="107">
        <f>'DESPESAS ADMINIST PREVID'!O24+'DESPESAS ADMINIST INVESTIMENTOS'!O25</f>
        <v>0</v>
      </c>
    </row>
    <row r="26" spans="1:15" x14ac:dyDescent="0.2">
      <c r="A26" s="83" t="s">
        <v>235</v>
      </c>
      <c r="B26" s="107">
        <f>'DESPESAS ADMINIST PREVID'!B25+'DESPESAS ADMINIST INVESTIMENTOS'!B26</f>
        <v>42851.83</v>
      </c>
      <c r="C26" s="107">
        <f>'DESPESAS ADMINIST PREVID'!C25+'DESPESAS ADMINIST INVESTIMENTOS'!C26</f>
        <v>4503.3599999999997</v>
      </c>
      <c r="D26" s="107">
        <f>'DESPESAS ADMINIST PREVID'!D25+'DESPESAS ADMINIST INVESTIMENTOS'!D26</f>
        <v>4000</v>
      </c>
      <c r="E26" s="107">
        <f>'DESPESAS ADMINIST PREVID'!E25+'DESPESAS ADMINIST INVESTIMENTOS'!E26</f>
        <v>3999.9</v>
      </c>
      <c r="F26" s="107">
        <f>'DESPESAS ADMINIST PREVID'!F25+'DESPESAS ADMINIST INVESTIMENTOS'!F26</f>
        <v>4000.05</v>
      </c>
      <c r="G26" s="107">
        <f>'DESPESAS ADMINIST PREVID'!G25+'DESPESAS ADMINIST INVESTIMENTOS'!G26</f>
        <v>4000</v>
      </c>
      <c r="H26" s="107">
        <f>'DESPESAS ADMINIST PREVID'!H25+'DESPESAS ADMINIST INVESTIMENTOS'!H26</f>
        <v>4186.33</v>
      </c>
      <c r="I26" s="107">
        <f>'DESPESAS ADMINIST PREVID'!I25+'DESPESAS ADMINIST INVESTIMENTOS'!I26</f>
        <v>4186.33</v>
      </c>
      <c r="J26" s="107">
        <f>'DESPESAS ADMINIST PREVID'!J25+'DESPESAS ADMINIST INVESTIMENTOS'!J26</f>
        <v>4186.33</v>
      </c>
      <c r="K26" s="107">
        <f>'DESPESAS ADMINIST PREVID'!K25+'DESPESAS ADMINIST INVESTIMENTOS'!K26</f>
        <v>4186.33</v>
      </c>
      <c r="L26" s="107">
        <f>'DESPESAS ADMINIST PREVID'!L25+'DESPESAS ADMINIST INVESTIMENTOS'!L26</f>
        <v>4186.33</v>
      </c>
      <c r="M26" s="107">
        <f>'DESPESAS ADMINIST PREVID'!M25+'DESPESAS ADMINIST INVESTIMENTOS'!M26</f>
        <v>4186.33</v>
      </c>
      <c r="N26" s="107">
        <f>'DESPESAS ADMINIST PREVID'!N25+'DESPESAS ADMINIST INVESTIMENTOS'!N26</f>
        <v>4186.33</v>
      </c>
      <c r="O26" s="107">
        <f>'DESPESAS ADMINIST PREVID'!O25+'DESPESAS ADMINIST INVESTIMENTOS'!O26</f>
        <v>49807.62</v>
      </c>
    </row>
    <row r="27" spans="1:15" x14ac:dyDescent="0.2">
      <c r="A27" s="83" t="s">
        <v>186</v>
      </c>
      <c r="B27" s="107">
        <f>'DESPESAS ADMINIST PREVID'!B26+'DESPESAS ADMINIST INVESTIMENTOS'!B27</f>
        <v>10253.49</v>
      </c>
      <c r="C27" s="107">
        <f>'DESPESAS ADMINIST PREVID'!C26+'DESPESAS ADMINIST INVESTIMENTOS'!C27</f>
        <v>580.14</v>
      </c>
      <c r="D27" s="107">
        <f>'DESPESAS ADMINIST PREVID'!D26+'DESPESAS ADMINIST INVESTIMENTOS'!D27</f>
        <v>1141.8599999999999</v>
      </c>
      <c r="E27" s="107">
        <f>'DESPESAS ADMINIST PREVID'!E26+'DESPESAS ADMINIST INVESTIMENTOS'!E27</f>
        <v>726.74</v>
      </c>
      <c r="F27" s="107">
        <f>'DESPESAS ADMINIST PREVID'!F26+'DESPESAS ADMINIST INVESTIMENTOS'!F27</f>
        <v>726.74</v>
      </c>
      <c r="G27" s="107">
        <f>'DESPESAS ADMINIST PREVID'!G26+'DESPESAS ADMINIST INVESTIMENTOS'!G27</f>
        <v>726.74</v>
      </c>
      <c r="H27" s="107">
        <f>'DESPESAS ADMINIST PREVID'!H26+'DESPESAS ADMINIST INVESTIMENTOS'!H27</f>
        <v>726.74</v>
      </c>
      <c r="I27" s="107">
        <f>'DESPESAS ADMINIST PREVID'!I26+'DESPESAS ADMINIST INVESTIMENTOS'!I27</f>
        <v>726.74</v>
      </c>
      <c r="J27" s="107">
        <f>'DESPESAS ADMINIST PREVID'!J26+'DESPESAS ADMINIST INVESTIMENTOS'!J27</f>
        <v>726.74</v>
      </c>
      <c r="K27" s="107">
        <f>'DESPESAS ADMINIST PREVID'!K26+'DESPESAS ADMINIST INVESTIMENTOS'!K27</f>
        <v>726.74</v>
      </c>
      <c r="L27" s="107">
        <f>'DESPESAS ADMINIST PREVID'!L26+'DESPESAS ADMINIST INVESTIMENTOS'!L27</f>
        <v>726.74</v>
      </c>
      <c r="M27" s="107">
        <f>'DESPESAS ADMINIST PREVID'!M26+'DESPESAS ADMINIST INVESTIMENTOS'!M27</f>
        <v>726.74</v>
      </c>
      <c r="N27" s="107">
        <f>'DESPESAS ADMINIST PREVID'!N26+'DESPESAS ADMINIST INVESTIMENTOS'!N27</f>
        <v>726.74</v>
      </c>
      <c r="O27" s="108">
        <f t="shared" si="1"/>
        <v>8989.4</v>
      </c>
    </row>
    <row r="28" spans="1:15" x14ac:dyDescent="0.2">
      <c r="A28" s="83" t="s">
        <v>184</v>
      </c>
      <c r="B28" s="107">
        <f>'DESPESAS ADMINIST PREVID'!B27+'DESPESAS ADMINIST INVESTIMENTOS'!B28</f>
        <v>138863.65</v>
      </c>
      <c r="C28" s="107">
        <f>'DESPESAS ADMINIST PREVID'!C27+'DESPESAS ADMINIST INVESTIMENTOS'!C28</f>
        <v>11878.22</v>
      </c>
      <c r="D28" s="107">
        <f>'DESPESAS ADMINIST PREVID'!D27+'DESPESAS ADMINIST INVESTIMENTOS'!D28</f>
        <v>12725.89</v>
      </c>
      <c r="E28" s="107">
        <f>'DESPESAS ADMINIST PREVID'!E27+'DESPESAS ADMINIST INVESTIMENTOS'!E28</f>
        <v>12379.9</v>
      </c>
      <c r="F28" s="107">
        <f>'DESPESAS ADMINIST PREVID'!F27+'DESPESAS ADMINIST INVESTIMENTOS'!F28</f>
        <v>12224.2</v>
      </c>
      <c r="G28" s="107">
        <f>'DESPESAS ADMINIST PREVID'!G27+'DESPESAS ADMINIST INVESTIMENTOS'!G28</f>
        <v>12302.05</v>
      </c>
      <c r="H28" s="107">
        <f>'DESPESAS ADMINIST PREVID'!H27+'DESPESAS ADMINIST INVESTIMENTOS'!H28</f>
        <v>12302.05</v>
      </c>
      <c r="I28" s="107">
        <f>'DESPESAS ADMINIST PREVID'!I27+'DESPESAS ADMINIST INVESTIMENTOS'!I28</f>
        <v>12302.05</v>
      </c>
      <c r="J28" s="107">
        <f>'DESPESAS ADMINIST PREVID'!J27+'DESPESAS ADMINIST INVESTIMENTOS'!J28</f>
        <v>12302.05</v>
      </c>
      <c r="K28" s="107">
        <f>'DESPESAS ADMINIST PREVID'!K27+'DESPESAS ADMINIST INVESTIMENTOS'!K28</f>
        <v>12302.05</v>
      </c>
      <c r="L28" s="107">
        <f>'DESPESAS ADMINIST PREVID'!L27+'DESPESAS ADMINIST INVESTIMENTOS'!L28</f>
        <v>12302.05</v>
      </c>
      <c r="M28" s="107">
        <f>'DESPESAS ADMINIST PREVID'!M27+'DESPESAS ADMINIST INVESTIMENTOS'!M28</f>
        <v>12302.05</v>
      </c>
      <c r="N28" s="107">
        <f>'DESPESAS ADMINIST PREVID'!N27+'DESPESAS ADMINIST INVESTIMENTOS'!N28</f>
        <v>12302.05</v>
      </c>
      <c r="O28" s="108">
        <f t="shared" si="1"/>
        <v>147624.60999999999</v>
      </c>
    </row>
    <row r="29" spans="1:15" x14ac:dyDescent="0.2">
      <c r="A29" s="83" t="s">
        <v>187</v>
      </c>
      <c r="B29" s="107">
        <f>'DESPESAS ADMINIST PREVID'!B28+'DESPESAS ADMINIST INVESTIMENTOS'!B29</f>
        <v>97938.05</v>
      </c>
      <c r="C29" s="107">
        <f>'DESPESAS ADMINIST PREVID'!C28+'DESPESAS ADMINIST INVESTIMENTOS'!C29</f>
        <v>8571.98</v>
      </c>
      <c r="D29" s="107">
        <f>'DESPESAS ADMINIST PREVID'!D28+'DESPESAS ADMINIST INVESTIMENTOS'!D29</f>
        <v>9996.4599999999991</v>
      </c>
      <c r="E29" s="107">
        <f>'DESPESAS ADMINIST PREVID'!E28+'DESPESAS ADMINIST INVESTIMENTOS'!E29</f>
        <v>8571.98</v>
      </c>
      <c r="F29" s="107">
        <f>'DESPESAS ADMINIST PREVID'!F28+'DESPESAS ADMINIST INVESTIMENTOS'!F29</f>
        <v>8571.98</v>
      </c>
      <c r="G29" s="107">
        <f>'DESPESAS ADMINIST PREVID'!G28+'DESPESAS ADMINIST INVESTIMENTOS'!G29</f>
        <v>8571.98</v>
      </c>
      <c r="H29" s="107">
        <f>'DESPESAS ADMINIST PREVID'!H28+'DESPESAS ADMINIST INVESTIMENTOS'!H29</f>
        <v>9998.0300000000007</v>
      </c>
      <c r="I29" s="107">
        <f>'DESPESAS ADMINIST PREVID'!I28+'DESPESAS ADMINIST INVESTIMENTOS'!I29</f>
        <v>8571.98</v>
      </c>
      <c r="J29" s="107">
        <f>'DESPESAS ADMINIST PREVID'!J28+'DESPESAS ADMINIST INVESTIMENTOS'!J29</f>
        <v>8571.98</v>
      </c>
      <c r="K29" s="107">
        <f>'DESPESAS ADMINIST PREVID'!K28+'DESPESAS ADMINIST INVESTIMENTOS'!K29</f>
        <v>8571.98</v>
      </c>
      <c r="L29" s="107">
        <f>'DESPESAS ADMINIST PREVID'!L28+'DESPESAS ADMINIST INVESTIMENTOS'!L29</f>
        <v>8571.98</v>
      </c>
      <c r="M29" s="107">
        <f>'DESPESAS ADMINIST PREVID'!M28+'DESPESAS ADMINIST INVESTIMENTOS'!M29</f>
        <v>8571.98</v>
      </c>
      <c r="N29" s="107">
        <f>'DESPESAS ADMINIST PREVID'!N28+'DESPESAS ADMINIST INVESTIMENTOS'!N29</f>
        <v>8571.98</v>
      </c>
      <c r="O29" s="108">
        <f t="shared" si="1"/>
        <v>105714.29</v>
      </c>
    </row>
    <row r="30" spans="1:15" x14ac:dyDescent="0.2">
      <c r="A30" s="83" t="s">
        <v>185</v>
      </c>
      <c r="B30" s="107">
        <f>'DESPESAS ADMINIST PREVID'!B29+'DESPESAS ADMINIST INVESTIMENTOS'!B30</f>
        <v>19680</v>
      </c>
      <c r="C30" s="107">
        <f>'DESPESAS ADMINIST PREVID'!C29+'DESPESAS ADMINIST INVESTIMENTOS'!C30</f>
        <v>0</v>
      </c>
      <c r="D30" s="107">
        <f>'DESPESAS ADMINIST PREVID'!D29+'DESPESAS ADMINIST INVESTIMENTOS'!D30</f>
        <v>0</v>
      </c>
      <c r="E30" s="107">
        <f>'DESPESAS ADMINIST PREVID'!E29+'DESPESAS ADMINIST INVESTIMENTOS'!E30</f>
        <v>0</v>
      </c>
      <c r="F30" s="107">
        <f>'DESPESAS ADMINIST PREVID'!F29+'DESPESAS ADMINIST INVESTIMENTOS'!F30</f>
        <v>0</v>
      </c>
      <c r="G30" s="107">
        <f>'DESPESAS ADMINIST PREVID'!G29+'DESPESAS ADMINIST INVESTIMENTOS'!G30</f>
        <v>0</v>
      </c>
      <c r="H30" s="107">
        <f>'DESPESAS ADMINIST PREVID'!H29+'DESPESAS ADMINIST INVESTIMENTOS'!H30</f>
        <v>0</v>
      </c>
      <c r="I30" s="107">
        <f>'DESPESAS ADMINIST PREVID'!I29+'DESPESAS ADMINIST INVESTIMENTOS'!I30</f>
        <v>0</v>
      </c>
      <c r="J30" s="107">
        <f>'DESPESAS ADMINIST PREVID'!J29+'DESPESAS ADMINIST INVESTIMENTOS'!J30</f>
        <v>0</v>
      </c>
      <c r="K30" s="107">
        <f>'DESPESAS ADMINIST PREVID'!K29+'DESPESAS ADMINIST INVESTIMENTOS'!K30</f>
        <v>0</v>
      </c>
      <c r="L30" s="107">
        <f>'DESPESAS ADMINIST PREVID'!L29+'DESPESAS ADMINIST INVESTIMENTOS'!L30</f>
        <v>6640</v>
      </c>
      <c r="M30" s="107">
        <f>'DESPESAS ADMINIST PREVID'!M29+'DESPESAS ADMINIST INVESTIMENTOS'!M30</f>
        <v>6640</v>
      </c>
      <c r="N30" s="107">
        <f>'DESPESAS ADMINIST PREVID'!N29+'DESPESAS ADMINIST INVESTIMENTOS'!N30</f>
        <v>6640</v>
      </c>
      <c r="O30" s="108">
        <f t="shared" si="1"/>
        <v>19920</v>
      </c>
    </row>
    <row r="31" spans="1:15" x14ac:dyDescent="0.2">
      <c r="A31" s="83" t="s">
        <v>241</v>
      </c>
      <c r="B31" s="107">
        <f>'DESPESAS ADMINIST PREVID'!B30+'DESPESAS ADMINIST INVESTIMENTOS'!B31</f>
        <v>138600</v>
      </c>
      <c r="C31" s="107">
        <f>'DESPESAS ADMINIST PREVID'!C30+'DESPESAS ADMINIST INVESTIMENTOS'!C31</f>
        <v>0</v>
      </c>
      <c r="D31" s="107">
        <f>'DESPESAS ADMINIST PREVID'!D30+'DESPESAS ADMINIST INVESTIMENTOS'!D31</f>
        <v>12600</v>
      </c>
      <c r="E31" s="107">
        <f>'DESPESAS ADMINIST PREVID'!E30+'DESPESAS ADMINIST INVESTIMENTOS'!E31</f>
        <v>13076</v>
      </c>
      <c r="F31" s="107">
        <f>'DESPESAS ADMINIST PREVID'!F30+'DESPESAS ADMINIST INVESTIMENTOS'!F31</f>
        <v>13076</v>
      </c>
      <c r="G31" s="107">
        <f>'DESPESAS ADMINIST PREVID'!G30+'DESPESAS ADMINIST INVESTIMENTOS'!G31</f>
        <v>13076</v>
      </c>
      <c r="H31" s="107">
        <f>'DESPESAS ADMINIST PREVID'!H30+'DESPESAS ADMINIST INVESTIMENTOS'!H31</f>
        <v>13076</v>
      </c>
      <c r="I31" s="107">
        <f>'DESPESAS ADMINIST PREVID'!I30+'DESPESAS ADMINIST INVESTIMENTOS'!I31</f>
        <v>13076</v>
      </c>
      <c r="J31" s="107">
        <f>'DESPESAS ADMINIST PREVID'!J30+'DESPESAS ADMINIST INVESTIMENTOS'!J31</f>
        <v>13076</v>
      </c>
      <c r="K31" s="107">
        <f>'DESPESAS ADMINIST PREVID'!K30+'DESPESAS ADMINIST INVESTIMENTOS'!K31</f>
        <v>13076</v>
      </c>
      <c r="L31" s="107">
        <f>'DESPESAS ADMINIST PREVID'!L30+'DESPESAS ADMINIST INVESTIMENTOS'!L31</f>
        <v>13076</v>
      </c>
      <c r="M31" s="107">
        <f>'DESPESAS ADMINIST PREVID'!M30+'DESPESAS ADMINIST INVESTIMENTOS'!M31</f>
        <v>13076</v>
      </c>
      <c r="N31" s="107">
        <f>'DESPESAS ADMINIST PREVID'!N30+'DESPESAS ADMINIST INVESTIMENTOS'!N31</f>
        <v>13076</v>
      </c>
      <c r="O31" s="108">
        <f t="shared" si="1"/>
        <v>143360</v>
      </c>
    </row>
    <row r="32" spans="1:15" x14ac:dyDescent="0.2">
      <c r="A32" s="83" t="s">
        <v>126</v>
      </c>
      <c r="B32" s="107">
        <f>'DESPESAS ADMINIST PREVID'!B31+'DESPESAS ADMINIST INVESTIMENTOS'!B32</f>
        <v>14378.13</v>
      </c>
      <c r="C32" s="107">
        <f>'DESPESAS ADMINIST PREVID'!C31+'DESPESAS ADMINIST INVESTIMENTOS'!C32</f>
        <v>811.25</v>
      </c>
      <c r="D32" s="107">
        <f>'DESPESAS ADMINIST PREVID'!D31+'DESPESAS ADMINIST INVESTIMENTOS'!D32</f>
        <v>742.25</v>
      </c>
      <c r="E32" s="107">
        <f>'DESPESAS ADMINIST PREVID'!E31+'DESPESAS ADMINIST INVESTIMENTOS'!E32</f>
        <v>1085.3</v>
      </c>
      <c r="F32" s="107">
        <f>'DESPESAS ADMINIST PREVID'!F31+'DESPESAS ADMINIST INVESTIMENTOS'!F32</f>
        <v>2861.66</v>
      </c>
      <c r="G32" s="107">
        <f>'DESPESAS ADMINIST PREVID'!G31+'DESPESAS ADMINIST INVESTIMENTOS'!G32</f>
        <v>945.35</v>
      </c>
      <c r="H32" s="107">
        <f>'DESPESAS ADMINIST PREVID'!H31+'DESPESAS ADMINIST INVESTIMENTOS'!H32</f>
        <v>1273.8</v>
      </c>
      <c r="I32" s="107">
        <f>'DESPESAS ADMINIST PREVID'!I31+'DESPESAS ADMINIST INVESTIMENTOS'!I32</f>
        <v>1257.07</v>
      </c>
      <c r="J32" s="107">
        <f>'DESPESAS ADMINIST PREVID'!J31+'DESPESAS ADMINIST INVESTIMENTOS'!J32</f>
        <v>1303.6500000000001</v>
      </c>
      <c r="K32" s="107">
        <f>'DESPESAS ADMINIST PREVID'!K31+'DESPESAS ADMINIST INVESTIMENTOS'!K32</f>
        <v>1134.5</v>
      </c>
      <c r="L32" s="107">
        <f>'DESPESAS ADMINIST PREVID'!L31+'DESPESAS ADMINIST INVESTIMENTOS'!L32</f>
        <v>20162.37</v>
      </c>
      <c r="M32" s="107">
        <f>'DESPESAS ADMINIST PREVID'!M31+'DESPESAS ADMINIST INVESTIMENTOS'!M32</f>
        <v>1241.45</v>
      </c>
      <c r="N32" s="107">
        <f>'DESPESAS ADMINIST PREVID'!N31+'DESPESAS ADMINIST INVESTIMENTOS'!N32</f>
        <v>2955</v>
      </c>
      <c r="O32" s="108">
        <f t="shared" si="1"/>
        <v>35773.65</v>
      </c>
    </row>
    <row r="33" spans="1:15" ht="13.5" thickBot="1" x14ac:dyDescent="0.25">
      <c r="A33" s="83"/>
      <c r="B33" s="110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 ht="13.5" thickBot="1" x14ac:dyDescent="0.25">
      <c r="A34" s="5" t="s">
        <v>188</v>
      </c>
      <c r="B34" s="3">
        <f>'DESPESAS ADMINIST PREVID'!B33+'DESPESAS ADMINIST INVESTIMENTOS'!B34</f>
        <v>8451.57</v>
      </c>
      <c r="C34" s="3">
        <f>'DESPESAS ADMINIST PREVID'!C33+'DESPESAS ADMINIST INVESTIMENTOS'!C34</f>
        <v>1025.46</v>
      </c>
      <c r="D34" s="3">
        <f>'DESPESAS ADMINIST PREVID'!D33+'DESPESAS ADMINIST INVESTIMENTOS'!D34</f>
        <v>1441.65</v>
      </c>
      <c r="E34" s="3">
        <f>'DESPESAS ADMINIST PREVID'!E33+'DESPESAS ADMINIST INVESTIMENTOS'!E34</f>
        <v>1379.37</v>
      </c>
      <c r="F34" s="3">
        <f>'DESPESAS ADMINIST PREVID'!F33+'DESPESAS ADMINIST INVESTIMENTOS'!F34</f>
        <v>1360.55</v>
      </c>
      <c r="G34" s="3">
        <f>'DESPESAS ADMINIST PREVID'!G33+'DESPESAS ADMINIST INVESTIMENTOS'!G34</f>
        <v>1466.16</v>
      </c>
      <c r="H34" s="3">
        <f>'DESPESAS ADMINIST PREVID'!H33+'DESPESAS ADMINIST INVESTIMENTOS'!H34</f>
        <v>565.57000000000005</v>
      </c>
      <c r="I34" s="3">
        <f>'DESPESAS ADMINIST PREVID'!I33+'DESPESAS ADMINIST INVESTIMENTOS'!I34</f>
        <v>687.41</v>
      </c>
      <c r="J34" s="3">
        <f>'DESPESAS ADMINIST PREVID'!J33+'DESPESAS ADMINIST INVESTIMENTOS'!J34</f>
        <v>1531.65</v>
      </c>
      <c r="K34" s="3">
        <f>'DESPESAS ADMINIST PREVID'!K33+'DESPESAS ADMINIST INVESTIMENTOS'!K34</f>
        <v>689.75</v>
      </c>
      <c r="L34" s="3">
        <f>'DESPESAS ADMINIST PREVID'!L33+'DESPESAS ADMINIST INVESTIMENTOS'!L34</f>
        <v>638.91</v>
      </c>
      <c r="M34" s="3">
        <f>'DESPESAS ADMINIST PREVID'!M33+'DESPESAS ADMINIST INVESTIMENTOS'!M34</f>
        <v>895.84</v>
      </c>
      <c r="N34" s="3">
        <f>'DESPESAS ADMINIST PREVID'!N33+'DESPESAS ADMINIST INVESTIMENTOS'!N34</f>
        <v>1012.1</v>
      </c>
      <c r="O34" s="3">
        <f t="shared" si="1"/>
        <v>12694.42</v>
      </c>
    </row>
    <row r="35" spans="1:15" ht="13.5" thickBot="1" x14ac:dyDescent="0.25">
      <c r="A35" s="83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ht="13.5" thickBot="1" x14ac:dyDescent="0.25">
      <c r="A36" s="5" t="s">
        <v>118</v>
      </c>
      <c r="B36" s="3">
        <f t="shared" ref="B36:N36" si="3">SUM(B37:B39)</f>
        <v>165031.92000000001</v>
      </c>
      <c r="C36" s="3">
        <f t="shared" si="3"/>
        <v>23005.34</v>
      </c>
      <c r="D36" s="3">
        <f t="shared" si="3"/>
        <v>10709.62</v>
      </c>
      <c r="E36" s="3">
        <f t="shared" si="3"/>
        <v>10549.1</v>
      </c>
      <c r="F36" s="3">
        <f t="shared" si="3"/>
        <v>11360.46</v>
      </c>
      <c r="G36" s="3">
        <f t="shared" si="3"/>
        <v>23279.75</v>
      </c>
      <c r="H36" s="3">
        <f t="shared" si="3"/>
        <v>10421.32</v>
      </c>
      <c r="I36" s="3">
        <f t="shared" si="3"/>
        <v>11401.34</v>
      </c>
      <c r="J36" s="3">
        <f t="shared" si="3"/>
        <v>10905.06</v>
      </c>
      <c r="K36" s="3">
        <f t="shared" si="3"/>
        <v>30774.65</v>
      </c>
      <c r="L36" s="3">
        <f t="shared" si="3"/>
        <v>10603.56</v>
      </c>
      <c r="M36" s="3">
        <f t="shared" si="3"/>
        <v>9934.6200000000008</v>
      </c>
      <c r="N36" s="3">
        <f t="shared" si="3"/>
        <v>16390.32</v>
      </c>
      <c r="O36" s="3">
        <f t="shared" si="1"/>
        <v>179335.14</v>
      </c>
    </row>
    <row r="37" spans="1:15" x14ac:dyDescent="0.2">
      <c r="A37" s="100" t="s">
        <v>42</v>
      </c>
      <c r="B37" s="107">
        <f>'DESPESAS ADMINIST PREVID'!B36+'DESPESAS ADMINIST INVESTIMENTOS'!B37</f>
        <v>0</v>
      </c>
      <c r="C37" s="107">
        <f>'DESPESAS ADMINIST PREVID'!C36+'DESPESAS ADMINIST INVESTIMENTOS'!C37</f>
        <v>0</v>
      </c>
      <c r="D37" s="107">
        <f>'DESPESAS ADMINIST PREVID'!D36+'DESPESAS ADMINIST INVESTIMENTOS'!D37</f>
        <v>0</v>
      </c>
      <c r="E37" s="107">
        <f>'DESPESAS ADMINIST PREVID'!E36+'DESPESAS ADMINIST INVESTIMENTOS'!E37</f>
        <v>2.11</v>
      </c>
      <c r="F37" s="107">
        <f>'DESPESAS ADMINIST PREVID'!F36+'DESPESAS ADMINIST INVESTIMENTOS'!F37</f>
        <v>0.77</v>
      </c>
      <c r="G37" s="107">
        <f>'DESPESAS ADMINIST PREVID'!G36+'DESPESAS ADMINIST INVESTIMENTOS'!G37</f>
        <v>0</v>
      </c>
      <c r="H37" s="107">
        <f>'DESPESAS ADMINIST PREVID'!H36+'DESPESAS ADMINIST INVESTIMENTOS'!H37</f>
        <v>0</v>
      </c>
      <c r="I37" s="107">
        <f>'DESPESAS ADMINIST PREVID'!I36+'DESPESAS ADMINIST INVESTIMENTOS'!I37</f>
        <v>8.68</v>
      </c>
      <c r="J37" s="107">
        <f>'DESPESAS ADMINIST PREVID'!J36+'DESPESAS ADMINIST INVESTIMENTOS'!J37</f>
        <v>0</v>
      </c>
      <c r="K37" s="107">
        <f>'DESPESAS ADMINIST PREVID'!K36+'DESPESAS ADMINIST INVESTIMENTOS'!K37</f>
        <v>0</v>
      </c>
      <c r="L37" s="107">
        <f>'DESPESAS ADMINIST PREVID'!L36+'DESPESAS ADMINIST INVESTIMENTOS'!L37</f>
        <v>0</v>
      </c>
      <c r="M37" s="107">
        <f>'DESPESAS ADMINIST PREVID'!M36+'DESPESAS ADMINIST INVESTIMENTOS'!M37</f>
        <v>0</v>
      </c>
      <c r="N37" s="107">
        <f>'DESPESAS ADMINIST PREVID'!N36+'DESPESAS ADMINIST INVESTIMENTOS'!N37</f>
        <v>0</v>
      </c>
      <c r="O37" s="107">
        <f t="shared" si="1"/>
        <v>11.56</v>
      </c>
    </row>
    <row r="38" spans="1:15" x14ac:dyDescent="0.2">
      <c r="A38" s="100" t="s">
        <v>193</v>
      </c>
      <c r="B38" s="107">
        <f>'DESPESAS ADMINIST PREVID'!B37+'DESPESAS ADMINIST INVESTIMENTOS'!B38</f>
        <v>36000</v>
      </c>
      <c r="C38" s="107">
        <f>'DESPESAS ADMINIST PREVID'!C37+'DESPESAS ADMINIST INVESTIMENTOS'!C38</f>
        <v>12000</v>
      </c>
      <c r="D38" s="107">
        <f>'DESPESAS ADMINIST PREVID'!D37+'DESPESAS ADMINIST INVESTIMENTOS'!D38</f>
        <v>0</v>
      </c>
      <c r="E38" s="107">
        <f>'DESPESAS ADMINIST PREVID'!E37+'DESPESAS ADMINIST INVESTIMENTOS'!E38</f>
        <v>0</v>
      </c>
      <c r="F38" s="107">
        <f>'DESPESAS ADMINIST PREVID'!F37+'DESPESAS ADMINIST INVESTIMENTOS'!F38</f>
        <v>0</v>
      </c>
      <c r="G38" s="107">
        <f>'DESPESAS ADMINIST PREVID'!G37+'DESPESAS ADMINIST INVESTIMENTOS'!G38</f>
        <v>12000</v>
      </c>
      <c r="H38" s="107">
        <f>'DESPESAS ADMINIST PREVID'!H37+'DESPESAS ADMINIST INVESTIMENTOS'!H38</f>
        <v>0</v>
      </c>
      <c r="I38" s="107">
        <f>'DESPESAS ADMINIST PREVID'!I37+'DESPESAS ADMINIST INVESTIMENTOS'!I38</f>
        <v>0</v>
      </c>
      <c r="J38" s="107">
        <f>'DESPESAS ADMINIST PREVID'!J37+'DESPESAS ADMINIST INVESTIMENTOS'!J38</f>
        <v>0</v>
      </c>
      <c r="K38" s="107">
        <f>'DESPESAS ADMINIST PREVID'!K37+'DESPESAS ADMINIST INVESTIMENTOS'!K38</f>
        <v>20000</v>
      </c>
      <c r="L38" s="107">
        <f>'DESPESAS ADMINIST PREVID'!L37+'DESPESAS ADMINIST INVESTIMENTOS'!L38</f>
        <v>0</v>
      </c>
      <c r="M38" s="107">
        <f>'DESPESAS ADMINIST PREVID'!M37+'DESPESAS ADMINIST INVESTIMENTOS'!M38</f>
        <v>0</v>
      </c>
      <c r="N38" s="107">
        <f>'DESPESAS ADMINIST PREVID'!N37+'DESPESAS ADMINIST INVESTIMENTOS'!N38</f>
        <v>0</v>
      </c>
      <c r="O38" s="107">
        <f t="shared" si="1"/>
        <v>44000</v>
      </c>
    </row>
    <row r="39" spans="1:15" x14ac:dyDescent="0.2">
      <c r="A39" s="100" t="s">
        <v>132</v>
      </c>
      <c r="B39" s="107">
        <f>'DESPESAS ADMINIST PREVID'!B38+'DESPESAS ADMINIST INVESTIMENTOS'!B39</f>
        <v>129031.92</v>
      </c>
      <c r="C39" s="107">
        <f>'DESPESAS ADMINIST PREVID'!C38+'DESPESAS ADMINIST INVESTIMENTOS'!C39</f>
        <v>11005.34</v>
      </c>
      <c r="D39" s="107">
        <f>'DESPESAS ADMINIST PREVID'!D38+'DESPESAS ADMINIST INVESTIMENTOS'!D39</f>
        <v>10709.62</v>
      </c>
      <c r="E39" s="107">
        <f>'DESPESAS ADMINIST PREVID'!E38+'DESPESAS ADMINIST INVESTIMENTOS'!E39</f>
        <v>10546.99</v>
      </c>
      <c r="F39" s="107">
        <f>'DESPESAS ADMINIST PREVID'!F38+'DESPESAS ADMINIST INVESTIMENTOS'!F39</f>
        <v>11359.69</v>
      </c>
      <c r="G39" s="107">
        <f>'DESPESAS ADMINIST PREVID'!G38+'DESPESAS ADMINIST INVESTIMENTOS'!G39</f>
        <v>11279.75</v>
      </c>
      <c r="H39" s="107">
        <f>'DESPESAS ADMINIST PREVID'!H38+'DESPESAS ADMINIST INVESTIMENTOS'!H39</f>
        <v>10421.32</v>
      </c>
      <c r="I39" s="107">
        <f>'DESPESAS ADMINIST PREVID'!I38+'DESPESAS ADMINIST INVESTIMENTOS'!I39</f>
        <v>11392.66</v>
      </c>
      <c r="J39" s="107">
        <f>'DESPESAS ADMINIST PREVID'!J38+'DESPESAS ADMINIST INVESTIMENTOS'!J39</f>
        <v>10905.06</v>
      </c>
      <c r="K39" s="107">
        <f>'DESPESAS ADMINIST PREVID'!K38+'DESPESAS ADMINIST INVESTIMENTOS'!K39</f>
        <v>10774.65</v>
      </c>
      <c r="L39" s="107">
        <f>'DESPESAS ADMINIST PREVID'!L38+'DESPESAS ADMINIST INVESTIMENTOS'!L39</f>
        <v>10603.56</v>
      </c>
      <c r="M39" s="107">
        <f>'DESPESAS ADMINIST PREVID'!M38+'DESPESAS ADMINIST INVESTIMENTOS'!M39</f>
        <v>9934.6200000000008</v>
      </c>
      <c r="N39" s="107">
        <f>'DESPESAS ADMINIST PREVID'!N38+'DESPESAS ADMINIST INVESTIMENTOS'!N39</f>
        <v>16390.32</v>
      </c>
      <c r="O39" s="108">
        <f t="shared" si="1"/>
        <v>135323.57999999999</v>
      </c>
    </row>
    <row r="40" spans="1:15" ht="13.5" thickBot="1" x14ac:dyDescent="0.25">
      <c r="A40" s="83"/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</row>
    <row r="41" spans="1:15" ht="13.5" thickBot="1" x14ac:dyDescent="0.25">
      <c r="A41" s="5" t="s">
        <v>117</v>
      </c>
      <c r="B41" s="3">
        <f>'DESPESAS ADMINIST PREVID'!B40+'DESPESAS ADMINIST INVESTIMENTOS'!B41</f>
        <v>6960.66</v>
      </c>
      <c r="C41" s="3">
        <f>'DESPESAS ADMINIST PREVID'!C40+'DESPESAS ADMINIST INVESTIMENTOS'!C41</f>
        <v>586.66999999999996</v>
      </c>
      <c r="D41" s="3">
        <f>'DESPESAS ADMINIST PREVID'!D40+'DESPESAS ADMINIST INVESTIMENTOS'!D41</f>
        <v>1016.66</v>
      </c>
      <c r="E41" s="3">
        <f>'DESPESAS ADMINIST PREVID'!E40+'DESPESAS ADMINIST INVESTIMENTOS'!E41</f>
        <v>80</v>
      </c>
      <c r="F41" s="3">
        <f>'DESPESAS ADMINIST PREVID'!F40+'DESPESAS ADMINIST INVESTIMENTOS'!F41</f>
        <v>160</v>
      </c>
      <c r="G41" s="3">
        <f>'DESPESAS ADMINIST PREVID'!G40+'DESPESAS ADMINIST INVESTIMENTOS'!G41</f>
        <v>80</v>
      </c>
      <c r="H41" s="3">
        <f>'DESPESAS ADMINIST PREVID'!H40+'DESPESAS ADMINIST INVESTIMENTOS'!H41</f>
        <v>80</v>
      </c>
      <c r="I41" s="3">
        <f>'DESPESAS ADMINIST PREVID'!I40+'DESPESAS ADMINIST INVESTIMENTOS'!I41</f>
        <v>80</v>
      </c>
      <c r="J41" s="3">
        <f>'DESPESAS ADMINIST PREVID'!J40+'DESPESAS ADMINIST INVESTIMENTOS'!J41</f>
        <v>80</v>
      </c>
      <c r="K41" s="3">
        <f>'DESPESAS ADMINIST PREVID'!K40+'DESPESAS ADMINIST INVESTIMENTOS'!K41</f>
        <v>80</v>
      </c>
      <c r="L41" s="3">
        <f>'DESPESAS ADMINIST PREVID'!L40+'DESPESAS ADMINIST INVESTIMENTOS'!L41</f>
        <v>1153.23</v>
      </c>
      <c r="M41" s="3">
        <f>'DESPESAS ADMINIST PREVID'!M40+'DESPESAS ADMINIST INVESTIMENTOS'!M41</f>
        <v>80</v>
      </c>
      <c r="N41" s="3">
        <f>'DESPESAS ADMINIST PREVID'!N40+'DESPESAS ADMINIST INVESTIMENTOS'!N41</f>
        <v>330</v>
      </c>
      <c r="O41" s="3">
        <f t="shared" si="1"/>
        <v>3806.56</v>
      </c>
    </row>
    <row r="42" spans="1:15" ht="13.5" thickBot="1" x14ac:dyDescent="0.25">
      <c r="A42" s="83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</row>
    <row r="43" spans="1:15" ht="13.5" thickBot="1" x14ac:dyDescent="0.25">
      <c r="A43" s="5" t="s">
        <v>119</v>
      </c>
      <c r="B43" s="3">
        <f t="shared" ref="B43:N43" si="4">SUM(B44:B56)</f>
        <v>143067.14000000001</v>
      </c>
      <c r="C43" s="3">
        <f t="shared" si="4"/>
        <v>21322.54</v>
      </c>
      <c r="D43" s="3">
        <f t="shared" si="4"/>
        <v>10663.5</v>
      </c>
      <c r="E43" s="3">
        <f t="shared" si="4"/>
        <v>11457.4</v>
      </c>
      <c r="F43" s="3">
        <f t="shared" si="4"/>
        <v>15101.05</v>
      </c>
      <c r="G43" s="3">
        <f t="shared" si="4"/>
        <v>5563.89</v>
      </c>
      <c r="H43" s="3">
        <f t="shared" si="4"/>
        <v>6514.09</v>
      </c>
      <c r="I43" s="3">
        <f t="shared" si="4"/>
        <v>10125.64</v>
      </c>
      <c r="J43" s="3">
        <f t="shared" si="4"/>
        <v>6386.9</v>
      </c>
      <c r="K43" s="3">
        <f t="shared" si="4"/>
        <v>11799.9</v>
      </c>
      <c r="L43" s="3">
        <f t="shared" si="4"/>
        <v>6567.99</v>
      </c>
      <c r="M43" s="3">
        <f t="shared" si="4"/>
        <v>6716.99</v>
      </c>
      <c r="N43" s="3">
        <f t="shared" si="4"/>
        <v>38343.71</v>
      </c>
      <c r="O43" s="3">
        <f t="shared" si="1"/>
        <v>150563.6</v>
      </c>
    </row>
    <row r="44" spans="1:15" x14ac:dyDescent="0.2">
      <c r="A44" s="83" t="s">
        <v>44</v>
      </c>
      <c r="B44" s="107">
        <f>'DESPESAS ADMINIST PREVID'!B43+'DESPESAS ADMINIST INVESTIMENTOS'!B44</f>
        <v>18230.919999999998</v>
      </c>
      <c r="C44" s="107">
        <f>'DESPESAS ADMINIST PREVID'!C43+'DESPESAS ADMINIST INVESTIMENTOS'!C44</f>
        <v>4630.95</v>
      </c>
      <c r="D44" s="107">
        <f>'DESPESAS ADMINIST PREVID'!D43+'DESPESAS ADMINIST INVESTIMENTOS'!D44</f>
        <v>83</v>
      </c>
      <c r="E44" s="107">
        <f>'DESPESAS ADMINIST PREVID'!E43+'DESPESAS ADMINIST INVESTIMENTOS'!E44</f>
        <v>583</v>
      </c>
      <c r="F44" s="107">
        <f>'DESPESAS ADMINIST PREVID'!F43+'DESPESAS ADMINIST INVESTIMENTOS'!F44</f>
        <v>5638.45</v>
      </c>
      <c r="G44" s="107">
        <f>'DESPESAS ADMINIST PREVID'!G43+'DESPESAS ADMINIST INVESTIMENTOS'!G44</f>
        <v>588.5</v>
      </c>
      <c r="H44" s="107">
        <f>'DESPESAS ADMINIST PREVID'!H43+'DESPESAS ADMINIST INVESTIMENTOS'!H44</f>
        <v>586.5</v>
      </c>
      <c r="I44" s="107">
        <f>'DESPESAS ADMINIST PREVID'!I43+'DESPESAS ADMINIST INVESTIMENTOS'!I44</f>
        <v>5133.95</v>
      </c>
      <c r="J44" s="107">
        <f>'DESPESAS ADMINIST PREVID'!J43+'DESPESAS ADMINIST INVESTIMENTOS'!J44</f>
        <v>583</v>
      </c>
      <c r="K44" s="107">
        <f>'DESPESAS ADMINIST PREVID'!K43+'DESPESAS ADMINIST INVESTIMENTOS'!K44</f>
        <v>5130.95</v>
      </c>
      <c r="L44" s="107">
        <f>'DESPESAS ADMINIST PREVID'!L43+'DESPESAS ADMINIST INVESTIMENTOS'!L44</f>
        <v>584.5</v>
      </c>
      <c r="M44" s="107">
        <f>'DESPESAS ADMINIST PREVID'!M43+'DESPESAS ADMINIST INVESTIMENTOS'!M44</f>
        <v>583</v>
      </c>
      <c r="N44" s="107">
        <f>'DESPESAS ADMINIST PREVID'!N43+'DESPESAS ADMINIST INVESTIMENTOS'!N44</f>
        <v>5272.53</v>
      </c>
      <c r="O44" s="107">
        <f t="shared" si="1"/>
        <v>29398.33</v>
      </c>
    </row>
    <row r="45" spans="1:15" x14ac:dyDescent="0.2">
      <c r="A45" s="83" t="s">
        <v>45</v>
      </c>
      <c r="B45" s="107">
        <f>'DESPESAS ADMINIST PREVID'!B44+'DESPESAS ADMINIST INVESTIMENTOS'!B45</f>
        <v>23699.23</v>
      </c>
      <c r="C45" s="107">
        <f>'DESPESAS ADMINIST PREVID'!C44+'DESPESAS ADMINIST INVESTIMENTOS'!C45</f>
        <v>1766.16</v>
      </c>
      <c r="D45" s="107">
        <f>'DESPESAS ADMINIST PREVID'!D44+'DESPESAS ADMINIST INVESTIMENTOS'!D45</f>
        <v>1797.97</v>
      </c>
      <c r="E45" s="107">
        <f>'DESPESAS ADMINIST PREVID'!E44+'DESPESAS ADMINIST INVESTIMENTOS'!E45</f>
        <v>1785.73</v>
      </c>
      <c r="F45" s="107">
        <f>'DESPESAS ADMINIST PREVID'!F44+'DESPESAS ADMINIST INVESTIMENTOS'!F45</f>
        <v>1763.3</v>
      </c>
      <c r="G45" s="107">
        <f>'DESPESAS ADMINIST PREVID'!G44+'DESPESAS ADMINIST INVESTIMENTOS'!G45</f>
        <v>1810.79</v>
      </c>
      <c r="H45" s="107">
        <f>'DESPESAS ADMINIST PREVID'!H44+'DESPESAS ADMINIST INVESTIMENTOS'!H45</f>
        <v>1806.66</v>
      </c>
      <c r="I45" s="107">
        <f>'DESPESAS ADMINIST PREVID'!I44+'DESPESAS ADMINIST INVESTIMENTOS'!I45</f>
        <v>1765.47</v>
      </c>
      <c r="J45" s="107">
        <f>'DESPESAS ADMINIST PREVID'!J44+'DESPESAS ADMINIST INVESTIMENTOS'!J45</f>
        <v>1763.36</v>
      </c>
      <c r="K45" s="107">
        <f>'DESPESAS ADMINIST PREVID'!K44+'DESPESAS ADMINIST INVESTIMENTOS'!K45</f>
        <v>1849.31</v>
      </c>
      <c r="L45" s="107">
        <f>'DESPESAS ADMINIST PREVID'!L44+'DESPESAS ADMINIST INVESTIMENTOS'!L45</f>
        <v>1781.37</v>
      </c>
      <c r="M45" s="107">
        <f>'DESPESAS ADMINIST PREVID'!M44+'DESPESAS ADMINIST INVESTIMENTOS'!M45</f>
        <v>1781.73</v>
      </c>
      <c r="N45" s="107">
        <f>'DESPESAS ADMINIST PREVID'!N44+'DESPESAS ADMINIST INVESTIMENTOS'!N45</f>
        <v>3493.95</v>
      </c>
      <c r="O45" s="108">
        <f t="shared" si="1"/>
        <v>23165.8</v>
      </c>
    </row>
    <row r="46" spans="1:15" x14ac:dyDescent="0.2">
      <c r="A46" s="83" t="s">
        <v>46</v>
      </c>
      <c r="B46" s="107">
        <f>'DESPESAS ADMINIST PREVID'!B45+'DESPESAS ADMINIST INVESTIMENTOS'!B46</f>
        <v>175.02</v>
      </c>
      <c r="C46" s="107">
        <f>'DESPESAS ADMINIST PREVID'!C45+'DESPESAS ADMINIST INVESTIMENTOS'!C46</f>
        <v>88.98</v>
      </c>
      <c r="D46" s="107">
        <f>'DESPESAS ADMINIST PREVID'!D45+'DESPESAS ADMINIST INVESTIMENTOS'!D46</f>
        <v>0</v>
      </c>
      <c r="E46" s="107">
        <f>'DESPESAS ADMINIST PREVID'!E45+'DESPESAS ADMINIST INVESTIMENTOS'!E46</f>
        <v>0</v>
      </c>
      <c r="F46" s="107">
        <f>'DESPESAS ADMINIST PREVID'!F45+'DESPESAS ADMINIST INVESTIMENTOS'!F46</f>
        <v>0</v>
      </c>
      <c r="G46" s="107">
        <f>'DESPESAS ADMINIST PREVID'!G45+'DESPESAS ADMINIST INVESTIMENTOS'!G46</f>
        <v>0</v>
      </c>
      <c r="H46" s="107">
        <f>'DESPESAS ADMINIST PREVID'!H45+'DESPESAS ADMINIST INVESTIMENTOS'!H46</f>
        <v>15.82</v>
      </c>
      <c r="I46" s="107">
        <f>'DESPESAS ADMINIST PREVID'!I45+'DESPESAS ADMINIST INVESTIMENTOS'!I46</f>
        <v>7.91</v>
      </c>
      <c r="J46" s="107">
        <f>'DESPESAS ADMINIST PREVID'!J45+'DESPESAS ADMINIST INVESTIMENTOS'!J46</f>
        <v>0</v>
      </c>
      <c r="K46" s="107">
        <f>'DESPESAS ADMINIST PREVID'!K45+'DESPESAS ADMINIST INVESTIMENTOS'!K46</f>
        <v>1023.14</v>
      </c>
      <c r="L46" s="107">
        <f>'DESPESAS ADMINIST PREVID'!L45+'DESPESAS ADMINIST INVESTIMENTOS'!L46</f>
        <v>296.11</v>
      </c>
      <c r="M46" s="107">
        <f>'DESPESAS ADMINIST PREVID'!M45+'DESPESAS ADMINIST INVESTIMENTOS'!M46</f>
        <v>469.66</v>
      </c>
      <c r="N46" s="107">
        <f>'DESPESAS ADMINIST PREVID'!N45+'DESPESAS ADMINIST INVESTIMENTOS'!N46</f>
        <v>63.92</v>
      </c>
      <c r="O46" s="108">
        <f t="shared" si="1"/>
        <v>1965.54</v>
      </c>
    </row>
    <row r="47" spans="1:15" x14ac:dyDescent="0.2">
      <c r="A47" s="83" t="s">
        <v>47</v>
      </c>
      <c r="B47" s="107">
        <f>'DESPESAS ADMINIST PREVID'!B46+'DESPESAS ADMINIST INVESTIMENTOS'!B47</f>
        <v>1866</v>
      </c>
      <c r="C47" s="107">
        <f>'DESPESAS ADMINIST PREVID'!C46+'DESPESAS ADMINIST INVESTIMENTOS'!C47</f>
        <v>155.5</v>
      </c>
      <c r="D47" s="107">
        <f>'DESPESAS ADMINIST PREVID'!D46+'DESPESAS ADMINIST INVESTIMENTOS'!D47</f>
        <v>155.5</v>
      </c>
      <c r="E47" s="107">
        <f>'DESPESAS ADMINIST PREVID'!E46+'DESPESAS ADMINIST INVESTIMENTOS'!E47</f>
        <v>155.5</v>
      </c>
      <c r="F47" s="107">
        <f>'DESPESAS ADMINIST PREVID'!F46+'DESPESAS ADMINIST INVESTIMENTOS'!F47</f>
        <v>3429.1</v>
      </c>
      <c r="G47" s="107">
        <f>'DESPESAS ADMINIST PREVID'!G46+'DESPESAS ADMINIST INVESTIMENTOS'!G47</f>
        <v>155.5</v>
      </c>
      <c r="H47" s="107">
        <f>'DESPESAS ADMINIST PREVID'!H46+'DESPESAS ADMINIST INVESTIMENTOS'!H47</f>
        <v>155.5</v>
      </c>
      <c r="I47" s="107">
        <f>'DESPESAS ADMINIST PREVID'!I46+'DESPESAS ADMINIST INVESTIMENTOS'!I47</f>
        <v>155.5</v>
      </c>
      <c r="J47" s="107">
        <f>'DESPESAS ADMINIST PREVID'!J46+'DESPESAS ADMINIST INVESTIMENTOS'!J47</f>
        <v>155.5</v>
      </c>
      <c r="K47" s="107">
        <f>'DESPESAS ADMINIST PREVID'!K46+'DESPESAS ADMINIST INVESTIMENTOS'!K47</f>
        <v>155.5</v>
      </c>
      <c r="L47" s="107">
        <f>'DESPESAS ADMINIST PREVID'!L46+'DESPESAS ADMINIST INVESTIMENTOS'!L47</f>
        <v>155.5</v>
      </c>
      <c r="M47" s="107">
        <f>'DESPESAS ADMINIST PREVID'!M46+'DESPESAS ADMINIST INVESTIMENTOS'!M47</f>
        <v>155.5</v>
      </c>
      <c r="N47" s="107">
        <f>'DESPESAS ADMINIST PREVID'!N46+'DESPESAS ADMINIST INVESTIMENTOS'!N47</f>
        <v>155.5</v>
      </c>
      <c r="O47" s="108">
        <f t="shared" si="1"/>
        <v>5139.6000000000004</v>
      </c>
    </row>
    <row r="48" spans="1:15" x14ac:dyDescent="0.2">
      <c r="A48" s="83" t="s">
        <v>48</v>
      </c>
      <c r="B48" s="107">
        <f>'DESPESAS ADMINIST PREVID'!B47+'DESPESAS ADMINIST INVESTIMENTOS'!B48</f>
        <v>33375.03</v>
      </c>
      <c r="C48" s="107">
        <f>'DESPESAS ADMINIST PREVID'!C47+'DESPESAS ADMINIST INVESTIMENTOS'!C48</f>
        <v>8163.36</v>
      </c>
      <c r="D48" s="107">
        <f>'DESPESAS ADMINIST PREVID'!D47+'DESPESAS ADMINIST INVESTIMENTOS'!D48</f>
        <v>2035.8</v>
      </c>
      <c r="E48" s="107">
        <f>'DESPESAS ADMINIST PREVID'!E47+'DESPESAS ADMINIST INVESTIMENTOS'!E48</f>
        <v>4394.66</v>
      </c>
      <c r="F48" s="107">
        <f>'DESPESAS ADMINIST PREVID'!F47+'DESPESAS ADMINIST INVESTIMENTOS'!F48</f>
        <v>3445.94</v>
      </c>
      <c r="G48" s="107">
        <f>'DESPESAS ADMINIST PREVID'!G47+'DESPESAS ADMINIST INVESTIMENTOS'!G48</f>
        <v>1992.9</v>
      </c>
      <c r="H48" s="107">
        <f>'DESPESAS ADMINIST PREVID'!H47+'DESPESAS ADMINIST INVESTIMENTOS'!H48</f>
        <v>2016.3</v>
      </c>
      <c r="I48" s="107">
        <f>'DESPESAS ADMINIST PREVID'!I47+'DESPESAS ADMINIST INVESTIMENTOS'!I48</f>
        <v>2000.7</v>
      </c>
      <c r="J48" s="107">
        <f>'DESPESAS ADMINIST PREVID'!J47+'DESPESAS ADMINIST INVESTIMENTOS'!J48</f>
        <v>2000.7</v>
      </c>
      <c r="K48" s="107">
        <f>'DESPESAS ADMINIST PREVID'!K47+'DESPESAS ADMINIST INVESTIMENTOS'!K48</f>
        <v>2016.3</v>
      </c>
      <c r="L48" s="107">
        <f>'DESPESAS ADMINIST PREVID'!L47+'DESPESAS ADMINIST INVESTIMENTOS'!L48</f>
        <v>2421.59</v>
      </c>
      <c r="M48" s="107">
        <f>'DESPESAS ADMINIST PREVID'!M47+'DESPESAS ADMINIST INVESTIMENTOS'!M48</f>
        <v>2008.5</v>
      </c>
      <c r="N48" s="107">
        <f>'DESPESAS ADMINIST PREVID'!N47+'DESPESAS ADMINIST INVESTIMENTOS'!N48</f>
        <v>2016.3</v>
      </c>
      <c r="O48" s="108">
        <f t="shared" si="1"/>
        <v>34513.050000000003</v>
      </c>
    </row>
    <row r="49" spans="1:15" x14ac:dyDescent="0.2">
      <c r="A49" s="83" t="s">
        <v>49</v>
      </c>
      <c r="B49" s="107">
        <f>'DESPESAS ADMINIST PREVID'!B48+'DESPESAS ADMINIST INVESTIMENTOS'!B49</f>
        <v>1182.08</v>
      </c>
      <c r="C49" s="107">
        <f>'DESPESAS ADMINIST PREVID'!C48+'DESPESAS ADMINIST INVESTIMENTOS'!C49</f>
        <v>0</v>
      </c>
      <c r="D49" s="107">
        <f>'DESPESAS ADMINIST PREVID'!D48+'DESPESAS ADMINIST INVESTIMENTOS'!D49</f>
        <v>0</v>
      </c>
      <c r="E49" s="107">
        <f>'DESPESAS ADMINIST PREVID'!E48+'DESPESAS ADMINIST INVESTIMENTOS'!E49</f>
        <v>697.68</v>
      </c>
      <c r="F49" s="107">
        <f>'DESPESAS ADMINIST PREVID'!F48+'DESPESAS ADMINIST INVESTIMENTOS'!F49</f>
        <v>0</v>
      </c>
      <c r="G49" s="107">
        <f>'DESPESAS ADMINIST PREVID'!G48+'DESPESAS ADMINIST INVESTIMENTOS'!G49</f>
        <v>0</v>
      </c>
      <c r="H49" s="107">
        <f>'DESPESAS ADMINIST PREVID'!H48+'DESPESAS ADMINIST INVESTIMENTOS'!H49</f>
        <v>0</v>
      </c>
      <c r="I49" s="107">
        <f>'DESPESAS ADMINIST PREVID'!I48+'DESPESAS ADMINIST INVESTIMENTOS'!I49</f>
        <v>320.04000000000002</v>
      </c>
      <c r="J49" s="107">
        <f>'DESPESAS ADMINIST PREVID'!J48+'DESPESAS ADMINIST INVESTIMENTOS'!J49</f>
        <v>697.68</v>
      </c>
      <c r="K49" s="107">
        <f>'DESPESAS ADMINIST PREVID'!K48+'DESPESAS ADMINIST INVESTIMENTOS'!K49</f>
        <v>0</v>
      </c>
      <c r="L49" s="107">
        <f>'DESPESAS ADMINIST PREVID'!L48+'DESPESAS ADMINIST INVESTIMENTOS'!L49</f>
        <v>0</v>
      </c>
      <c r="M49" s="107">
        <f>'DESPESAS ADMINIST PREVID'!M48+'DESPESAS ADMINIST INVESTIMENTOS'!M49</f>
        <v>0</v>
      </c>
      <c r="N49" s="107">
        <f>'DESPESAS ADMINIST PREVID'!N48+'DESPESAS ADMINIST INVESTIMENTOS'!N49</f>
        <v>0</v>
      </c>
      <c r="O49" s="108">
        <f t="shared" si="1"/>
        <v>1715.4</v>
      </c>
    </row>
    <row r="50" spans="1:15" x14ac:dyDescent="0.2">
      <c r="A50" s="83" t="s">
        <v>50</v>
      </c>
      <c r="B50" s="107">
        <f>'DESPESAS ADMINIST PREVID'!B49+'DESPESAS ADMINIST INVESTIMENTOS'!B50</f>
        <v>2296.44</v>
      </c>
      <c r="C50" s="107">
        <f>'DESPESAS ADMINIST PREVID'!C49+'DESPESAS ADMINIST INVESTIMENTOS'!C50</f>
        <v>203.85</v>
      </c>
      <c r="D50" s="107">
        <f>'DESPESAS ADMINIST PREVID'!D49+'DESPESAS ADMINIST INVESTIMENTOS'!D50</f>
        <v>203.85</v>
      </c>
      <c r="E50" s="107">
        <f>'DESPESAS ADMINIST PREVID'!E49+'DESPESAS ADMINIST INVESTIMENTOS'!E50</f>
        <v>203.85</v>
      </c>
      <c r="F50" s="107">
        <f>'DESPESAS ADMINIST PREVID'!F49+'DESPESAS ADMINIST INVESTIMENTOS'!F50</f>
        <v>203.85</v>
      </c>
      <c r="G50" s="107">
        <f>'DESPESAS ADMINIST PREVID'!G49+'DESPESAS ADMINIST INVESTIMENTOS'!G50</f>
        <v>203.85</v>
      </c>
      <c r="H50" s="107">
        <f>'DESPESAS ADMINIST PREVID'!H49+'DESPESAS ADMINIST INVESTIMENTOS'!H50</f>
        <v>203.85</v>
      </c>
      <c r="I50" s="107">
        <f>'DESPESAS ADMINIST PREVID'!I49+'DESPESAS ADMINIST INVESTIMENTOS'!I50</f>
        <v>203.85</v>
      </c>
      <c r="J50" s="107">
        <f>'DESPESAS ADMINIST PREVID'!J49+'DESPESAS ADMINIST INVESTIMENTOS'!J50</f>
        <v>567.85</v>
      </c>
      <c r="K50" s="107">
        <f>'DESPESAS ADMINIST PREVID'!K49+'DESPESAS ADMINIST INVESTIMENTOS'!K50</f>
        <v>1269.98</v>
      </c>
      <c r="L50" s="107">
        <f>'DESPESAS ADMINIST PREVID'!L49+'DESPESAS ADMINIST INVESTIMENTOS'!L50</f>
        <v>663.94</v>
      </c>
      <c r="M50" s="107">
        <f>'DESPESAS ADMINIST PREVID'!M49+'DESPESAS ADMINIST INVESTIMENTOS'!M50</f>
        <v>663.94</v>
      </c>
      <c r="N50" s="107">
        <f>'DESPESAS ADMINIST PREVID'!N49+'DESPESAS ADMINIST INVESTIMENTOS'!N50</f>
        <v>663.94</v>
      </c>
      <c r="O50" s="108">
        <f t="shared" si="1"/>
        <v>5256.6</v>
      </c>
    </row>
    <row r="51" spans="1:15" x14ac:dyDescent="0.2">
      <c r="A51" s="83" t="s">
        <v>56</v>
      </c>
      <c r="B51" s="107">
        <f>'DESPESAS ADMINIST PREVID'!B50+'DESPESAS ADMINIST INVESTIMENTOS'!B51</f>
        <v>4141.87</v>
      </c>
      <c r="C51" s="107">
        <f>'DESPESAS ADMINIST PREVID'!C50+'DESPESAS ADMINIST INVESTIMENTOS'!C51</f>
        <v>39</v>
      </c>
      <c r="D51" s="107">
        <f>'DESPESAS ADMINIST PREVID'!D50+'DESPESAS ADMINIST INVESTIMENTOS'!D51</f>
        <v>15.05</v>
      </c>
      <c r="E51" s="107">
        <f>'DESPESAS ADMINIST PREVID'!E50+'DESPESAS ADMINIST INVESTIMENTOS'!E51</f>
        <v>254.62</v>
      </c>
      <c r="F51" s="107">
        <f>'DESPESAS ADMINIST PREVID'!F50+'DESPESAS ADMINIST INVESTIMENTOS'!F51</f>
        <v>0</v>
      </c>
      <c r="G51" s="107">
        <f>'DESPESAS ADMINIST PREVID'!G50+'DESPESAS ADMINIST INVESTIMENTOS'!G51</f>
        <v>320</v>
      </c>
      <c r="H51" s="107">
        <f>'DESPESAS ADMINIST PREVID'!H50+'DESPESAS ADMINIST INVESTIMENTOS'!H51</f>
        <v>0</v>
      </c>
      <c r="I51" s="107">
        <f>'DESPESAS ADMINIST PREVID'!I50+'DESPESAS ADMINIST INVESTIMENTOS'!I51</f>
        <v>0</v>
      </c>
      <c r="J51" s="107">
        <f>'DESPESAS ADMINIST PREVID'!J50+'DESPESAS ADMINIST INVESTIMENTOS'!J51</f>
        <v>0</v>
      </c>
      <c r="K51" s="107">
        <f>'DESPESAS ADMINIST PREVID'!K50+'DESPESAS ADMINIST INVESTIMENTOS'!K51</f>
        <v>0</v>
      </c>
      <c r="L51" s="107">
        <f>'DESPESAS ADMINIST PREVID'!L50+'DESPESAS ADMINIST INVESTIMENTOS'!L51</f>
        <v>0</v>
      </c>
      <c r="M51" s="107">
        <f>'DESPESAS ADMINIST PREVID'!M50+'DESPESAS ADMINIST INVESTIMENTOS'!M51</f>
        <v>0</v>
      </c>
      <c r="N51" s="107">
        <f>'DESPESAS ADMINIST PREVID'!N50+'DESPESAS ADMINIST INVESTIMENTOS'!N51</f>
        <v>3379.83</v>
      </c>
      <c r="O51" s="108">
        <f t="shared" si="1"/>
        <v>4008.5</v>
      </c>
    </row>
    <row r="52" spans="1:15" x14ac:dyDescent="0.2">
      <c r="A52" s="83" t="s">
        <v>51</v>
      </c>
      <c r="B52" s="107">
        <f>'DESPESAS ADMINIST PREVID'!B51+'DESPESAS ADMINIST INVESTIMENTOS'!B52</f>
        <v>1504.69</v>
      </c>
      <c r="C52" s="107">
        <f>'DESPESAS ADMINIST PREVID'!C51+'DESPESAS ADMINIST INVESTIMENTOS'!C52</f>
        <v>131.69999999999999</v>
      </c>
      <c r="D52" s="107">
        <f>'DESPESAS ADMINIST PREVID'!D51+'DESPESAS ADMINIST INVESTIMENTOS'!D52</f>
        <v>90.95</v>
      </c>
      <c r="E52" s="107">
        <f>'DESPESAS ADMINIST PREVID'!E51+'DESPESAS ADMINIST INVESTIMENTOS'!E52</f>
        <v>114.05</v>
      </c>
      <c r="F52" s="107">
        <f>'DESPESAS ADMINIST PREVID'!F51+'DESPESAS ADMINIST INVESTIMENTOS'!F52</f>
        <v>172.5</v>
      </c>
      <c r="G52" s="107">
        <f>'DESPESAS ADMINIST PREVID'!G51+'DESPESAS ADMINIST INVESTIMENTOS'!G52</f>
        <v>154.55000000000001</v>
      </c>
      <c r="H52" s="107">
        <f>'DESPESAS ADMINIST PREVID'!H51+'DESPESAS ADMINIST INVESTIMENTOS'!H52</f>
        <v>368.5</v>
      </c>
      <c r="I52" s="107">
        <f>'DESPESAS ADMINIST PREVID'!I51+'DESPESAS ADMINIST INVESTIMENTOS'!I52</f>
        <v>68.95</v>
      </c>
      <c r="J52" s="107">
        <f>'DESPESAS ADMINIST PREVID'!J51+'DESPESAS ADMINIST INVESTIMENTOS'!J52</f>
        <v>64.05</v>
      </c>
      <c r="K52" s="107">
        <f>'DESPESAS ADMINIST PREVID'!K51+'DESPESAS ADMINIST INVESTIMENTOS'!K52</f>
        <v>13</v>
      </c>
      <c r="L52" s="107">
        <f>'DESPESAS ADMINIST PREVID'!L51+'DESPESAS ADMINIST INVESTIMENTOS'!L52</f>
        <v>326</v>
      </c>
      <c r="M52" s="107">
        <f>'DESPESAS ADMINIST PREVID'!M51+'DESPESAS ADMINIST INVESTIMENTOS'!M52</f>
        <v>42</v>
      </c>
      <c r="N52" s="107">
        <f>'DESPESAS ADMINIST PREVID'!N51+'DESPESAS ADMINIST INVESTIMENTOS'!N52</f>
        <v>201</v>
      </c>
      <c r="O52" s="108">
        <f t="shared" si="1"/>
        <v>1747.25</v>
      </c>
    </row>
    <row r="53" spans="1:15" x14ac:dyDescent="0.2">
      <c r="A53" s="83" t="s">
        <v>93</v>
      </c>
      <c r="B53" s="107">
        <f>'DESPESAS ADMINIST PREVID'!B52+'DESPESAS ADMINIST INVESTIMENTOS'!B53</f>
        <v>10088</v>
      </c>
      <c r="C53" s="107">
        <f>'DESPESAS ADMINIST PREVID'!C52+'DESPESAS ADMINIST INVESTIMENTOS'!C53</f>
        <v>2522</v>
      </c>
      <c r="D53" s="107">
        <f>'DESPESAS ADMINIST PREVID'!D52+'DESPESAS ADMINIST INVESTIMENTOS'!D53</f>
        <v>2522</v>
      </c>
      <c r="E53" s="107">
        <f>'DESPESAS ADMINIST PREVID'!E52+'DESPESAS ADMINIST INVESTIMENTOS'!E53</f>
        <v>2522</v>
      </c>
      <c r="F53" s="107">
        <f>'DESPESAS ADMINIST PREVID'!F52+'DESPESAS ADMINIST INVESTIMENTOS'!F53</f>
        <v>0</v>
      </c>
      <c r="G53" s="107">
        <f>'DESPESAS ADMINIST PREVID'!G52+'DESPESAS ADMINIST INVESTIMENTOS'!G53</f>
        <v>0</v>
      </c>
      <c r="H53" s="107">
        <f>'DESPESAS ADMINIST PREVID'!H52+'DESPESAS ADMINIST INVESTIMENTOS'!H53</f>
        <v>815.36</v>
      </c>
      <c r="I53" s="107">
        <f>'DESPESAS ADMINIST PREVID'!I52+'DESPESAS ADMINIST INVESTIMENTOS'!I53</f>
        <v>0</v>
      </c>
      <c r="J53" s="107">
        <f>'DESPESAS ADMINIST PREVID'!J52+'DESPESAS ADMINIST INVESTIMENTOS'!J53</f>
        <v>0</v>
      </c>
      <c r="K53" s="107">
        <f>'DESPESAS ADMINIST PREVID'!K52+'DESPESAS ADMINIST INVESTIMENTOS'!K53</f>
        <v>0</v>
      </c>
      <c r="L53" s="107">
        <f>'DESPESAS ADMINIST PREVID'!L52+'DESPESAS ADMINIST INVESTIMENTOS'!L53</f>
        <v>0</v>
      </c>
      <c r="M53" s="107">
        <f>'DESPESAS ADMINIST PREVID'!M52+'DESPESAS ADMINIST INVESTIMENTOS'!M53</f>
        <v>0</v>
      </c>
      <c r="N53" s="107">
        <f>'DESPESAS ADMINIST PREVID'!N52+'DESPESAS ADMINIST INVESTIMENTOS'!N53</f>
        <v>4603.03</v>
      </c>
      <c r="O53" s="108">
        <f t="shared" si="1"/>
        <v>12984.39</v>
      </c>
    </row>
    <row r="54" spans="1:15" x14ac:dyDescent="0.2">
      <c r="A54" s="83" t="s">
        <v>43</v>
      </c>
      <c r="B54" s="107">
        <f>'DESPESAS ADMINIST PREVID'!B53+'DESPESAS ADMINIST INVESTIMENTOS'!B54</f>
        <v>6826.69</v>
      </c>
      <c r="C54" s="107">
        <f>'DESPESAS ADMINIST PREVID'!C53+'DESPESAS ADMINIST INVESTIMENTOS'!C54</f>
        <v>326.58</v>
      </c>
      <c r="D54" s="107">
        <f>'DESPESAS ADMINIST PREVID'!D53+'DESPESAS ADMINIST INVESTIMENTOS'!D54</f>
        <v>464.92</v>
      </c>
      <c r="E54" s="107">
        <f>'DESPESAS ADMINIST PREVID'!E53+'DESPESAS ADMINIST INVESTIMENTOS'!E54</f>
        <v>744.81</v>
      </c>
      <c r="F54" s="107">
        <f>'DESPESAS ADMINIST PREVID'!F53+'DESPESAS ADMINIST INVESTIMENTOS'!F54</f>
        <v>447.91</v>
      </c>
      <c r="G54" s="107">
        <f>'DESPESAS ADMINIST PREVID'!G53+'DESPESAS ADMINIST INVESTIMENTOS'!G54</f>
        <v>337.8</v>
      </c>
      <c r="H54" s="107">
        <f>'DESPESAS ADMINIST PREVID'!H53+'DESPESAS ADMINIST INVESTIMENTOS'!H54</f>
        <v>368.87</v>
      </c>
      <c r="I54" s="107">
        <f>'DESPESAS ADMINIST PREVID'!I53+'DESPESAS ADMINIST INVESTIMENTOS'!I54</f>
        <v>469.27</v>
      </c>
      <c r="J54" s="107">
        <f>'DESPESAS ADMINIST PREVID'!J53+'DESPESAS ADMINIST INVESTIMENTOS'!J54</f>
        <v>554.76</v>
      </c>
      <c r="K54" s="107">
        <f>'DESPESAS ADMINIST PREVID'!K53+'DESPESAS ADMINIST INVESTIMENTOS'!K54</f>
        <v>333.72</v>
      </c>
      <c r="L54" s="107">
        <f>'DESPESAS ADMINIST PREVID'!L53+'DESPESAS ADMINIST INVESTIMENTOS'!L54</f>
        <v>311.11</v>
      </c>
      <c r="M54" s="107">
        <f>'DESPESAS ADMINIST PREVID'!M53+'DESPESAS ADMINIST INVESTIMENTOS'!M54</f>
        <v>353.51</v>
      </c>
      <c r="N54" s="107">
        <f>'DESPESAS ADMINIST PREVID'!N53+'DESPESAS ADMINIST INVESTIMENTOS'!N54</f>
        <v>363.45</v>
      </c>
      <c r="O54" s="108">
        <f t="shared" si="1"/>
        <v>5076.71</v>
      </c>
    </row>
    <row r="55" spans="1:15" x14ac:dyDescent="0.2">
      <c r="A55" s="83" t="s">
        <v>293</v>
      </c>
      <c r="B55" s="107">
        <f>'DESPESAS ADMINIST PREVID'!B54+'DESPESAS ADMINIST INVESTIMENTOS'!B55</f>
        <v>39474.959999999999</v>
      </c>
      <c r="C55" s="107">
        <f>'DESPESAS ADMINIST PREVID'!C54+'DESPESAS ADMINIST INVESTIMENTOS'!C55</f>
        <v>3294.46</v>
      </c>
      <c r="D55" s="107">
        <f>'DESPESAS ADMINIST PREVID'!D54+'DESPESAS ADMINIST INVESTIMENTOS'!D55</f>
        <v>3294.46</v>
      </c>
      <c r="E55" s="107">
        <f>'DESPESAS ADMINIST PREVID'!E54+'DESPESAS ADMINIST INVESTIMENTOS'!E55</f>
        <v>0</v>
      </c>
      <c r="F55" s="107">
        <f>'DESPESAS ADMINIST PREVID'!F54+'DESPESAS ADMINIST INVESTIMENTOS'!F55</f>
        <v>0</v>
      </c>
      <c r="G55" s="107">
        <f>'DESPESAS ADMINIST PREVID'!G54+'DESPESAS ADMINIST INVESTIMENTOS'!G55</f>
        <v>0</v>
      </c>
      <c r="H55" s="107">
        <f>'DESPESAS ADMINIST PREVID'!H54+'DESPESAS ADMINIST INVESTIMENTOS'!H55</f>
        <v>0</v>
      </c>
      <c r="I55" s="107">
        <f>'DESPESAS ADMINIST PREVID'!I54+'DESPESAS ADMINIST INVESTIMENTOS'!I55</f>
        <v>0</v>
      </c>
      <c r="J55" s="107">
        <f>'DESPESAS ADMINIST PREVID'!J54+'DESPESAS ADMINIST INVESTIMENTOS'!J55</f>
        <v>0</v>
      </c>
      <c r="K55" s="107">
        <f>'DESPESAS ADMINIST PREVID'!K54+'DESPESAS ADMINIST INVESTIMENTOS'!K55</f>
        <v>0</v>
      </c>
      <c r="L55" s="107">
        <f>'DESPESAS ADMINIST PREVID'!L54+'DESPESAS ADMINIST INVESTIMENTOS'!L55</f>
        <v>0</v>
      </c>
      <c r="M55" s="107">
        <f>'DESPESAS ADMINIST PREVID'!M54+'DESPESAS ADMINIST INVESTIMENTOS'!M55</f>
        <v>0</v>
      </c>
      <c r="N55" s="107">
        <f>'DESPESAS ADMINIST PREVID'!N54+'DESPESAS ADMINIST INVESTIMENTOS'!N55</f>
        <v>12973.49</v>
      </c>
      <c r="O55" s="108">
        <f t="shared" si="1"/>
        <v>19562.41</v>
      </c>
    </row>
    <row r="56" spans="1:15" x14ac:dyDescent="0.2">
      <c r="A56" s="100" t="s">
        <v>52</v>
      </c>
      <c r="B56" s="107">
        <f>'DESPESAS ADMINIST PREVID'!B55+'DESPESAS ADMINIST INVESTIMENTOS'!B56</f>
        <v>206.21</v>
      </c>
      <c r="C56" s="107">
        <f>'DESPESAS ADMINIST PREVID'!C55+'DESPESAS ADMINIST INVESTIMENTOS'!C56</f>
        <v>0</v>
      </c>
      <c r="D56" s="107">
        <f>'DESPESAS ADMINIST PREVID'!D55+'DESPESAS ADMINIST INVESTIMENTOS'!D56</f>
        <v>0</v>
      </c>
      <c r="E56" s="107">
        <f>'DESPESAS ADMINIST PREVID'!E55+'DESPESAS ADMINIST INVESTIMENTOS'!E56</f>
        <v>1.5</v>
      </c>
      <c r="F56" s="107">
        <f>'DESPESAS ADMINIST PREVID'!F55+'DESPESAS ADMINIST INVESTIMENTOS'!F56</f>
        <v>0</v>
      </c>
      <c r="G56" s="107">
        <f>'DESPESAS ADMINIST PREVID'!G55+'DESPESAS ADMINIST INVESTIMENTOS'!G56</f>
        <v>0</v>
      </c>
      <c r="H56" s="107">
        <f>'DESPESAS ADMINIST PREVID'!H55+'DESPESAS ADMINIST INVESTIMENTOS'!H56</f>
        <v>176.73</v>
      </c>
      <c r="I56" s="107">
        <f>'DESPESAS ADMINIST PREVID'!I55+'DESPESAS ADMINIST INVESTIMENTOS'!I56</f>
        <v>0</v>
      </c>
      <c r="J56" s="107">
        <f>'DESPESAS ADMINIST PREVID'!J55+'DESPESAS ADMINIST INVESTIMENTOS'!J56</f>
        <v>0</v>
      </c>
      <c r="K56" s="107">
        <f>'DESPESAS ADMINIST PREVID'!K55+'DESPESAS ADMINIST INVESTIMENTOS'!K56</f>
        <v>8</v>
      </c>
      <c r="L56" s="107">
        <f>'DESPESAS ADMINIST PREVID'!L55+'DESPESAS ADMINIST INVESTIMENTOS'!L56</f>
        <v>27.87</v>
      </c>
      <c r="M56" s="107">
        <f>'DESPESAS ADMINIST PREVID'!M55+'DESPESAS ADMINIST INVESTIMENTOS'!M56</f>
        <v>659.15</v>
      </c>
      <c r="N56" s="107">
        <f>'DESPESAS ADMINIST PREVID'!N55+'DESPESAS ADMINIST INVESTIMENTOS'!N56</f>
        <v>5156.7700000000004</v>
      </c>
      <c r="O56" s="108">
        <f t="shared" si="1"/>
        <v>6030.02</v>
      </c>
    </row>
    <row r="57" spans="1:15" ht="13.5" thickBot="1" x14ac:dyDescent="0.25">
      <c r="A57" s="83"/>
      <c r="B57" s="110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</row>
    <row r="58" spans="1:15" ht="13.5" thickBot="1" x14ac:dyDescent="0.25">
      <c r="A58" s="5" t="s">
        <v>124</v>
      </c>
      <c r="B58" s="112">
        <f>'DESPESAS ADMINIST PREVID'!B57+'DESPESAS ADMINIST INVESTIMENTOS'!B58</f>
        <v>4707.4799999999996</v>
      </c>
      <c r="C58" s="112">
        <f>'DESPESAS ADMINIST PREVID'!C57+'DESPESAS ADMINIST INVESTIMENTOS'!C58</f>
        <v>294.54000000000002</v>
      </c>
      <c r="D58" s="112">
        <f>'DESPESAS ADMINIST PREVID'!D57+'DESPESAS ADMINIST INVESTIMENTOS'!D58</f>
        <v>294.54000000000002</v>
      </c>
      <c r="E58" s="112">
        <f>'DESPESAS ADMINIST PREVID'!E57+'DESPESAS ADMINIST INVESTIMENTOS'!E58</f>
        <v>294.54000000000002</v>
      </c>
      <c r="F58" s="112">
        <f>'DESPESAS ADMINIST PREVID'!F57+'DESPESAS ADMINIST INVESTIMENTOS'!F58</f>
        <v>294.54000000000002</v>
      </c>
      <c r="G58" s="112">
        <f>'DESPESAS ADMINIST PREVID'!G57+'DESPESAS ADMINIST INVESTIMENTOS'!G58</f>
        <v>285.92</v>
      </c>
      <c r="H58" s="112">
        <f>'DESPESAS ADMINIST PREVID'!H57+'DESPESAS ADMINIST INVESTIMENTOS'!H58</f>
        <v>285.92</v>
      </c>
      <c r="I58" s="112">
        <f>'DESPESAS ADMINIST PREVID'!I57+'DESPESAS ADMINIST INVESTIMENTOS'!I58</f>
        <v>285.92</v>
      </c>
      <c r="J58" s="112">
        <f>'DESPESAS ADMINIST PREVID'!J57+'DESPESAS ADMINIST INVESTIMENTOS'!J58</f>
        <v>285.92</v>
      </c>
      <c r="K58" s="112">
        <f>'DESPESAS ADMINIST PREVID'!K57+'DESPESAS ADMINIST INVESTIMENTOS'!K58</f>
        <v>285.92</v>
      </c>
      <c r="L58" s="112">
        <f>'DESPESAS ADMINIST PREVID'!L57+'DESPESAS ADMINIST INVESTIMENTOS'!L58</f>
        <v>285.92</v>
      </c>
      <c r="M58" s="112">
        <f>'DESPESAS ADMINIST PREVID'!M57+'DESPESAS ADMINIST INVESTIMENTOS'!M58</f>
        <v>285.92</v>
      </c>
      <c r="N58" s="112">
        <f>'DESPESAS ADMINIST PREVID'!N57+'DESPESAS ADMINIST INVESTIMENTOS'!N58</f>
        <v>309.17</v>
      </c>
      <c r="O58" s="3">
        <f t="shared" si="1"/>
        <v>3488.77</v>
      </c>
    </row>
    <row r="59" spans="1:15" ht="13.5" thickBot="1" x14ac:dyDescent="0.25">
      <c r="A59" s="83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</row>
    <row r="60" spans="1:15" ht="13.5" thickBot="1" x14ac:dyDescent="0.25">
      <c r="A60" s="6" t="s">
        <v>125</v>
      </c>
      <c r="B60" s="3">
        <f t="shared" ref="B60" si="5">B4+B14+B16+B18+B34+B36+B41+B43+B58</f>
        <v>1824506.75</v>
      </c>
      <c r="C60" s="3">
        <f>C4+C9+C14+C16+C18+C34+C36+C41+C43+C58</f>
        <v>169060.59</v>
      </c>
      <c r="D60" s="3">
        <f t="shared" ref="D60:N60" si="6">D4+D9+D14+D16+D18+D34+D36+D41+D43+D58</f>
        <v>147591.24</v>
      </c>
      <c r="E60" s="3">
        <f t="shared" si="6"/>
        <v>150411.87</v>
      </c>
      <c r="F60" s="3">
        <f t="shared" si="6"/>
        <v>178221.2</v>
      </c>
      <c r="G60" s="3">
        <f t="shared" si="6"/>
        <v>170430.74</v>
      </c>
      <c r="H60" s="3">
        <f t="shared" si="6"/>
        <v>143682.79</v>
      </c>
      <c r="I60" s="3">
        <f t="shared" si="6"/>
        <v>168357.27</v>
      </c>
      <c r="J60" s="3">
        <f t="shared" si="6"/>
        <v>157862.26999999999</v>
      </c>
      <c r="K60" s="3">
        <f t="shared" si="6"/>
        <v>188262.46</v>
      </c>
      <c r="L60" s="3">
        <f t="shared" si="6"/>
        <v>191920.8</v>
      </c>
      <c r="M60" s="3">
        <f t="shared" si="6"/>
        <v>170054.69</v>
      </c>
      <c r="N60" s="3">
        <f t="shared" si="6"/>
        <v>245116.52</v>
      </c>
      <c r="O60" s="3">
        <f>O4+O9+O14+O16+O18+O34+O36+O41+O43+O58</f>
        <v>2080972.44</v>
      </c>
    </row>
    <row r="61" spans="1:15" ht="13.5" thickBot="1" x14ac:dyDescent="0.25">
      <c r="A61" s="113"/>
      <c r="B61" s="113"/>
      <c r="C61" s="113"/>
      <c r="D61" s="113"/>
      <c r="E61" s="113"/>
      <c r="F61" s="113"/>
      <c r="G61" s="113"/>
      <c r="H61" s="113"/>
      <c r="I61" s="114"/>
      <c r="J61" s="114"/>
      <c r="K61" s="114"/>
      <c r="L61" s="114"/>
      <c r="M61" s="114"/>
      <c r="N61" s="114"/>
      <c r="O61" s="3"/>
    </row>
    <row r="62" spans="1:15" ht="13.5" thickBot="1" x14ac:dyDescent="0.25">
      <c r="A62" s="101" t="s">
        <v>211</v>
      </c>
      <c r="B62" s="115">
        <v>2138565.65</v>
      </c>
      <c r="C62" s="115">
        <f>'DESPESAS ADMINIST PREVID'!C61+'DESPESAS ADMINIST INVESTIMENTOS'!C62</f>
        <v>179421.4</v>
      </c>
      <c r="D62" s="115">
        <f>'DESPESAS ADMINIST PREVID'!D61+'DESPESAS ADMINIST INVESTIMENTOS'!D62</f>
        <v>178406.38</v>
      </c>
      <c r="E62" s="115">
        <f>'DESPESAS ADMINIST PREVID'!E61+'DESPESAS ADMINIST INVESTIMENTOS'!E62</f>
        <v>178622.57</v>
      </c>
      <c r="F62" s="115">
        <f>'DESPESAS ADMINIST PREVID'!F61+'DESPESAS ADMINIST INVESTIMENTOS'!F62</f>
        <v>191554.08</v>
      </c>
      <c r="G62" s="115">
        <f>'DESPESAS ADMINIST PREVID'!G61+'DESPESAS ADMINIST INVESTIMENTOS'!G62</f>
        <v>187701.23</v>
      </c>
      <c r="H62" s="115">
        <f>'DESPESAS ADMINIST PREVID'!H61+'DESPESAS ADMINIST INVESTIMENTOS'!H62</f>
        <v>176090.88</v>
      </c>
      <c r="I62" s="115">
        <f>'DESPESAS ADMINIST PREVID'!I61+'DESPESAS ADMINIST INVESTIMENTOS'!I62</f>
        <v>187150.03</v>
      </c>
      <c r="J62" s="115">
        <f>'DESPESAS ADMINIST PREVID'!J61+'DESPESAS ADMINIST INVESTIMENTOS'!J62</f>
        <v>183395.25</v>
      </c>
      <c r="K62" s="115">
        <f>'DESPESAS ADMINIST PREVID'!K61+'DESPESAS ADMINIST INVESTIMENTOS'!K62</f>
        <v>185460.42</v>
      </c>
      <c r="L62" s="115">
        <f>'DESPESAS ADMINIST PREVID'!L61+'DESPESAS ADMINIST INVESTIMENTOS'!L62</f>
        <v>187309.85</v>
      </c>
      <c r="M62" s="115">
        <f>'DESPESAS ADMINIST PREVID'!M61+'DESPESAS ADMINIST INVESTIMENTOS'!M62</f>
        <v>187474.01</v>
      </c>
      <c r="N62" s="115">
        <f>'DESPESAS ADMINIST PREVID'!N61+'DESPESAS ADMINIST INVESTIMENTOS'!N62</f>
        <v>312526.42</v>
      </c>
      <c r="O62" s="3">
        <f>C62+D62+E62+F62+G62+H62+I62+J62+K62+L62+M62+N62</f>
        <v>2335112.52</v>
      </c>
    </row>
    <row r="63" spans="1:15" ht="13.5" thickBot="1" x14ac:dyDescent="0.25">
      <c r="A63" s="102" t="s">
        <v>208</v>
      </c>
      <c r="B63" s="116">
        <v>4.93</v>
      </c>
      <c r="C63" s="116">
        <f>C60/(RECEITAS!D5+DESPESAS!D6+DESPESAS!D12+DESPESAS!D16)*100</f>
        <v>5.1100000000000003</v>
      </c>
      <c r="D63" s="116">
        <f>D60/(RECEITAS!E5+DESPESAS!E6+DESPESAS!E12+DESPESAS!E16)*100</f>
        <v>4.62</v>
      </c>
      <c r="E63" s="116">
        <f>E60/(RECEITAS!F5+DESPESAS!F6+DESPESAS!F12+DESPESAS!F16)*100</f>
        <v>4.59</v>
      </c>
      <c r="F63" s="116">
        <f>F60/(RECEITAS!G5+DESPESAS!G6+DESPESAS!G12+DESPESAS!G16)*100</f>
        <v>5.51</v>
      </c>
      <c r="G63" s="116">
        <f>G60/(RECEITAS!H5+DESPESAS!H6+DESPESAS!H12+DESPESAS!H16)*100</f>
        <v>4.96</v>
      </c>
      <c r="H63" s="116">
        <f>H60/(RECEITAS!I5+DESPESAS!I6+DESPESAS!I12+DESPESAS!I16)*100</f>
        <v>4.21</v>
      </c>
      <c r="I63" s="116">
        <f>I60/(RECEITAS!J5+DESPESAS!J6+DESPESAS!J12+DESPESAS!J16)*100</f>
        <v>5.0199999999999996</v>
      </c>
      <c r="J63" s="116">
        <f>J60/(RECEITAS!K5+DESPESAS!K6+DESPESAS!K12+DESPESAS!K16)*100</f>
        <v>4.67</v>
      </c>
      <c r="K63" s="116">
        <f>K60/(RECEITAS!L5+DESPESAS!L6+DESPESAS!L12+DESPESAS!L16)*100</f>
        <v>5.15</v>
      </c>
      <c r="L63" s="116">
        <f>L60/(RECEITAS!M5+DESPESAS!M6+DESPESAS!M12+DESPESAS!M16)*100</f>
        <v>5.83</v>
      </c>
      <c r="M63" s="116">
        <f>M60/(RECEITAS!N5+DESPESAS!N6+DESPESAS!N12+DESPESAS!N16)*100</f>
        <v>5.08</v>
      </c>
      <c r="N63" s="116">
        <f>N60/(RECEITAS!O5+DESPESAS!O6+DESPESAS!O12+DESPESAS!O16)*100</f>
        <v>7.36</v>
      </c>
      <c r="O63" s="116">
        <f>O60/(RECEITAS!P5+DESPESAS!P6+DESPESAS!P12+DESPESAS!P16)*100</f>
        <v>5.17</v>
      </c>
    </row>
    <row r="64" spans="1:15" ht="13.5" thickBot="1" x14ac:dyDescent="0.25">
      <c r="A64" s="102" t="s">
        <v>212</v>
      </c>
      <c r="B64" s="116">
        <v>5.7</v>
      </c>
      <c r="C64" s="116">
        <f>C62/(RECEITAS!D5+DESPESAS!D6+DESPESAS!D12+DESPESAS!D15)*100</f>
        <v>5.43</v>
      </c>
      <c r="D64" s="116">
        <f>D62/(RECEITAS!E5+DESPESAS!E6+DESPESAS!E12+DESPESAS!E15)*100</f>
        <v>5.59</v>
      </c>
      <c r="E64" s="116">
        <f>E62/(RECEITAS!F5+DESPESAS!F6+DESPESAS!F12+DESPESAS!F15)*100</f>
        <v>5.45</v>
      </c>
      <c r="F64" s="116">
        <f>F62/(RECEITAS!G5+DESPESAS!G6+DESPESAS!G12+DESPESAS!G15)*100</f>
        <v>5.93</v>
      </c>
      <c r="G64" s="116">
        <f>G62/(RECEITAS!H5+DESPESAS!H6+DESPESAS!H12+DESPESAS!H15)*100</f>
        <v>5.46</v>
      </c>
      <c r="H64" s="116">
        <f>H62/(RECEITAS!I5+DESPESAS!I6+DESPESAS!I12+DESPESAS!I15)*100</f>
        <v>5.16</v>
      </c>
      <c r="I64" s="116">
        <f>I62/(RECEITAS!J5+DESPESAS!J6+DESPESAS!J12+DESPESAS!J15)*100</f>
        <v>5.58</v>
      </c>
      <c r="J64" s="116">
        <f>J62/(RECEITAS!K5+DESPESAS!K6+DESPESAS!K12+DESPESAS!K15)*100</f>
        <v>5.43</v>
      </c>
      <c r="K64" s="116">
        <f>K62/(RECEITAS!L5+DESPESAS!L6+DESPESAS!L12+DESPESAS!L15)*100</f>
        <v>5.08</v>
      </c>
      <c r="L64" s="116">
        <f>L62/(RECEITAS!M5+DESPESAS!M6+DESPESAS!M12+DESPESAS!M15)*100</f>
        <v>5.6</v>
      </c>
      <c r="M64" s="116">
        <f>M62/(RECEITAS!N5+DESPESAS!N6+DESPESAS!N12+DESPESAS!N15)*100</f>
        <v>5.6</v>
      </c>
      <c r="N64" s="116">
        <f>N62/(RECEITAS!O5+DESPESAS!O6+DESPESAS!O12+DESPESAS!O15)*100</f>
        <v>9.3800000000000008</v>
      </c>
      <c r="O64" s="116">
        <f>O62/(RECEITAS!P5+DESPESAS!P6+DESPESAS!P12+DESPESAS!P15)*100</f>
        <v>5.8</v>
      </c>
    </row>
    <row r="65" spans="1:15" ht="13.5" thickBot="1" x14ac:dyDescent="0.25">
      <c r="A65" s="101" t="s">
        <v>189</v>
      </c>
      <c r="N65" s="117" t="s">
        <v>237</v>
      </c>
      <c r="O65" s="98" t="str">
        <f>'BALANÇO CONSOLIDADO'!Z48</f>
        <v>1 de 10</v>
      </c>
    </row>
    <row r="66" spans="1:15" ht="13.5" thickBot="1" x14ac:dyDescent="0.25">
      <c r="A66" s="101" t="s">
        <v>190</v>
      </c>
      <c r="N66" s="82" t="s">
        <v>199</v>
      </c>
      <c r="O66" s="98">
        <f ca="1">TODAY()</f>
        <v>43957</v>
      </c>
    </row>
    <row r="67" spans="1:15" x14ac:dyDescent="0.2">
      <c r="A67" s="81" t="s">
        <v>209</v>
      </c>
      <c r="N67" s="82" t="s">
        <v>220</v>
      </c>
      <c r="O67" s="118" t="s">
        <v>233</v>
      </c>
    </row>
    <row r="68" spans="1:15" x14ac:dyDescent="0.2">
      <c r="A68" s="119"/>
    </row>
    <row r="69" spans="1:15" x14ac:dyDescent="0.2">
      <c r="A69" s="120"/>
    </row>
  </sheetData>
  <mergeCells count="2">
    <mergeCell ref="A1:O1"/>
    <mergeCell ref="A2:O2"/>
  </mergeCells>
  <phoneticPr fontId="0" type="noConversion"/>
  <printOptions horizontalCentered="1" verticalCentered="1"/>
  <pageMargins left="0.19685039370078741" right="0.19685039370078741" top="0.59055118110236227" bottom="0" header="0" footer="0"/>
  <pageSetup paperSize="9" scale="60" orientation="landscape" r:id="rId1"/>
  <headerFooter alignWithMargins="0"/>
  <rowBreaks count="1" manualBreakCount="1">
    <brk id="7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8"/>
  <sheetViews>
    <sheetView topLeftCell="A25" workbookViewId="0">
      <selection activeCell="F37" sqref="F37"/>
    </sheetView>
  </sheetViews>
  <sheetFormatPr defaultRowHeight="12.75" x14ac:dyDescent="0.2"/>
  <cols>
    <col min="2" max="2" width="93.42578125" customWidth="1"/>
    <col min="3" max="3" width="12.42578125" customWidth="1"/>
  </cols>
  <sheetData>
    <row r="3" spans="1:5" ht="13.5" thickBot="1" x14ac:dyDescent="0.25"/>
    <row r="4" spans="1:5" ht="13.5" thickBot="1" x14ac:dyDescent="0.25">
      <c r="A4" s="80"/>
      <c r="B4" s="79" t="s">
        <v>249</v>
      </c>
      <c r="C4" s="76"/>
    </row>
    <row r="5" spans="1:5" x14ac:dyDescent="0.2">
      <c r="A5" s="121" t="s">
        <v>222</v>
      </c>
      <c r="B5" s="122" t="s">
        <v>224</v>
      </c>
      <c r="C5" s="121" t="s">
        <v>223</v>
      </c>
    </row>
    <row r="6" spans="1:5" ht="13.5" thickBot="1" x14ac:dyDescent="0.25">
      <c r="A6" s="134" t="s">
        <v>253</v>
      </c>
      <c r="B6" s="135" t="s">
        <v>254</v>
      </c>
      <c r="C6" s="130">
        <v>11270</v>
      </c>
    </row>
    <row r="7" spans="1:5" x14ac:dyDescent="0.2">
      <c r="A7" s="131" t="s">
        <v>255</v>
      </c>
      <c r="B7" s="132" t="s">
        <v>256</v>
      </c>
      <c r="C7" s="133">
        <v>2338</v>
      </c>
    </row>
    <row r="8" spans="1:5" ht="13.5" thickBot="1" x14ac:dyDescent="0.25">
      <c r="A8" s="126"/>
      <c r="B8" s="124" t="s">
        <v>257</v>
      </c>
      <c r="C8" s="137">
        <v>2861.66</v>
      </c>
      <c r="E8" s="81"/>
    </row>
    <row r="9" spans="1:5" ht="13.5" thickTop="1" x14ac:dyDescent="0.2">
      <c r="A9" s="126"/>
      <c r="B9" s="127"/>
      <c r="C9" s="136"/>
    </row>
    <row r="10" spans="1:5" x14ac:dyDescent="0.2">
      <c r="A10" s="126"/>
      <c r="B10" s="124" t="s">
        <v>258</v>
      </c>
      <c r="C10" s="125">
        <v>4630.95</v>
      </c>
    </row>
    <row r="11" spans="1:5" x14ac:dyDescent="0.2">
      <c r="A11" s="126"/>
      <c r="B11" s="124" t="s">
        <v>259</v>
      </c>
      <c r="C11" s="125"/>
    </row>
    <row r="12" spans="1:5" ht="13.5" thickBot="1" x14ac:dyDescent="0.25">
      <c r="A12" s="126"/>
      <c r="B12" s="124" t="s">
        <v>260</v>
      </c>
      <c r="C12" s="138">
        <v>1007.5</v>
      </c>
    </row>
    <row r="13" spans="1:5" ht="13.5" thickBot="1" x14ac:dyDescent="0.25">
      <c r="A13" s="128"/>
      <c r="B13" s="129"/>
      <c r="C13" s="141">
        <v>5638.45</v>
      </c>
    </row>
    <row r="14" spans="1:5" x14ac:dyDescent="0.2">
      <c r="A14" s="139"/>
      <c r="B14" s="140"/>
      <c r="C14" s="133"/>
    </row>
    <row r="15" spans="1:5" ht="13.5" thickBot="1" x14ac:dyDescent="0.25">
      <c r="A15" s="128" t="s">
        <v>265</v>
      </c>
      <c r="B15" s="135" t="s">
        <v>261</v>
      </c>
      <c r="C15" s="130">
        <v>3248.1</v>
      </c>
    </row>
    <row r="16" spans="1:5" x14ac:dyDescent="0.2">
      <c r="A16" s="139" t="s">
        <v>266</v>
      </c>
      <c r="B16" s="139" t="s">
        <v>267</v>
      </c>
      <c r="C16" s="136" t="s">
        <v>268</v>
      </c>
    </row>
    <row r="17" spans="1:9" x14ac:dyDescent="0.2">
      <c r="A17" s="126"/>
      <c r="B17" s="124" t="s">
        <v>259</v>
      </c>
      <c r="C17" s="125"/>
    </row>
    <row r="18" spans="1:9" x14ac:dyDescent="0.2">
      <c r="A18" s="126"/>
      <c r="B18" s="124" t="s">
        <v>269</v>
      </c>
      <c r="C18" s="125">
        <v>584</v>
      </c>
    </row>
    <row r="19" spans="1:9" x14ac:dyDescent="0.2">
      <c r="A19" s="139"/>
      <c r="B19" s="132"/>
      <c r="C19" s="133"/>
    </row>
    <row r="20" spans="1:9" x14ac:dyDescent="0.2">
      <c r="A20" s="126"/>
      <c r="B20" s="124" t="s">
        <v>271</v>
      </c>
      <c r="C20" s="126"/>
    </row>
    <row r="21" spans="1:9" x14ac:dyDescent="0.2">
      <c r="A21" s="126"/>
      <c r="B21" s="124" t="s">
        <v>272</v>
      </c>
      <c r="C21" s="125"/>
    </row>
    <row r="22" spans="1:9" ht="13.5" thickBot="1" x14ac:dyDescent="0.25">
      <c r="A22" s="142"/>
      <c r="B22" s="143" t="s">
        <v>270</v>
      </c>
      <c r="C22" s="144">
        <v>20000</v>
      </c>
    </row>
    <row r="23" spans="1:9" x14ac:dyDescent="0.2">
      <c r="A23" s="139" t="s">
        <v>279</v>
      </c>
      <c r="B23" s="132" t="s">
        <v>280</v>
      </c>
      <c r="C23" s="133">
        <v>6640</v>
      </c>
    </row>
    <row r="24" spans="1:9" x14ac:dyDescent="0.2">
      <c r="A24" s="126"/>
      <c r="B24" s="124"/>
      <c r="C24" s="125"/>
      <c r="I24" s="370"/>
    </row>
    <row r="25" spans="1:9" x14ac:dyDescent="0.2">
      <c r="A25" s="126"/>
      <c r="B25" s="124" t="s">
        <v>281</v>
      </c>
      <c r="C25" s="125"/>
      <c r="I25" s="370"/>
    </row>
    <row r="26" spans="1:9" x14ac:dyDescent="0.2">
      <c r="A26" s="123"/>
      <c r="B26" s="124" t="s">
        <v>282</v>
      </c>
      <c r="C26" s="145">
        <v>19320</v>
      </c>
      <c r="I26" s="370"/>
    </row>
    <row r="27" spans="1:9" ht="13.5" thickBot="1" x14ac:dyDescent="0.25">
      <c r="A27" s="126"/>
      <c r="B27" s="124" t="s">
        <v>284</v>
      </c>
      <c r="C27" s="144">
        <v>842.37</v>
      </c>
    </row>
    <row r="28" spans="1:9" ht="13.5" thickBot="1" x14ac:dyDescent="0.25">
      <c r="A28" s="126"/>
      <c r="B28" s="124"/>
      <c r="C28" s="141">
        <v>20162.37</v>
      </c>
    </row>
    <row r="29" spans="1:9" x14ac:dyDescent="0.2">
      <c r="A29" s="126"/>
      <c r="B29" s="124"/>
      <c r="C29" s="133"/>
    </row>
    <row r="30" spans="1:9" x14ac:dyDescent="0.2">
      <c r="A30" s="126"/>
      <c r="B30" s="127" t="s">
        <v>283</v>
      </c>
      <c r="C30" s="125">
        <v>1073.23</v>
      </c>
    </row>
    <row r="31" spans="1:9" ht="13.5" thickBot="1" x14ac:dyDescent="0.25">
      <c r="A31" s="126"/>
      <c r="B31" s="124" t="s">
        <v>284</v>
      </c>
      <c r="C31" s="138">
        <v>80</v>
      </c>
    </row>
    <row r="32" spans="1:9" ht="13.5" thickBot="1" x14ac:dyDescent="0.25">
      <c r="A32" s="128"/>
      <c r="B32" s="129"/>
      <c r="C32" s="141">
        <v>1153.23</v>
      </c>
    </row>
    <row r="33" spans="1:4" x14ac:dyDescent="0.2">
      <c r="A33" s="367"/>
      <c r="B33" s="368"/>
      <c r="C33" s="369"/>
    </row>
    <row r="34" spans="1:4" x14ac:dyDescent="0.2">
      <c r="A34" s="367" t="s">
        <v>294</v>
      </c>
      <c r="B34" s="368" t="s">
        <v>298</v>
      </c>
      <c r="C34" s="369">
        <v>1650</v>
      </c>
    </row>
    <row r="35" spans="1:4" x14ac:dyDescent="0.2">
      <c r="A35" s="139"/>
      <c r="B35" s="140"/>
      <c r="C35" s="133"/>
    </row>
    <row r="36" spans="1:4" x14ac:dyDescent="0.2">
      <c r="A36" s="126"/>
      <c r="B36" s="127" t="s">
        <v>295</v>
      </c>
      <c r="C36" s="125">
        <v>3379.83</v>
      </c>
    </row>
    <row r="37" spans="1:4" x14ac:dyDescent="0.2">
      <c r="A37" s="126"/>
      <c r="B37" s="127" t="s">
        <v>296</v>
      </c>
      <c r="C37" s="125">
        <v>4603.03</v>
      </c>
    </row>
    <row r="38" spans="1:4" x14ac:dyDescent="0.2">
      <c r="A38" s="365"/>
      <c r="B38" s="366" t="s">
        <v>297</v>
      </c>
      <c r="C38" s="138">
        <v>5156.7700000000004</v>
      </c>
    </row>
    <row r="39" spans="1:4" x14ac:dyDescent="0.2">
      <c r="A39" s="365"/>
      <c r="B39" s="366"/>
      <c r="C39" s="138"/>
    </row>
    <row r="40" spans="1:4" ht="13.5" thickBot="1" x14ac:dyDescent="0.25">
      <c r="A40" s="128"/>
      <c r="B40" s="129"/>
      <c r="C40" s="130"/>
    </row>
    <row r="41" spans="1:4" x14ac:dyDescent="0.2">
      <c r="B41" s="77"/>
      <c r="C41" s="78"/>
    </row>
    <row r="42" spans="1:4" x14ac:dyDescent="0.2">
      <c r="B42" s="94" t="s">
        <v>237</v>
      </c>
      <c r="C42" s="97" t="str">
        <f>'BALANÇO CONSOLIDADO'!Z48</f>
        <v>1 de 10</v>
      </c>
    </row>
    <row r="43" spans="1:4" x14ac:dyDescent="0.2">
      <c r="B43" s="90" t="s">
        <v>199</v>
      </c>
      <c r="C43" s="97">
        <f ca="1">TODAY()</f>
        <v>43957</v>
      </c>
    </row>
    <row r="44" spans="1:4" x14ac:dyDescent="0.2">
      <c r="B44" s="90" t="s">
        <v>220</v>
      </c>
      <c r="C44" s="95" t="s">
        <v>225</v>
      </c>
    </row>
    <row r="45" spans="1:4" x14ac:dyDescent="0.2">
      <c r="B45" s="93"/>
      <c r="C45" s="78"/>
    </row>
    <row r="46" spans="1:4" x14ac:dyDescent="0.2">
      <c r="B46" s="77"/>
      <c r="C46" s="78"/>
      <c r="D46" s="85"/>
    </row>
    <row r="47" spans="1:4" x14ac:dyDescent="0.2">
      <c r="B47" s="77"/>
      <c r="C47" s="78"/>
    </row>
    <row r="48" spans="1:4" x14ac:dyDescent="0.2">
      <c r="B48" s="77"/>
    </row>
  </sheetData>
  <printOptions horizontalCentered="1"/>
  <pageMargins left="0.51181102362204722" right="0.51181102362204722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BALANÇO CONSOLIDADO</vt:lpstr>
      <vt:lpstr>BALANÇO  PGA</vt:lpstr>
      <vt:lpstr>BALANÇO PREVIDENCIAL</vt:lpstr>
      <vt:lpstr>RECEITAS</vt:lpstr>
      <vt:lpstr>DESPESAS</vt:lpstr>
      <vt:lpstr>DESPESAS ADMINIST PREVID</vt:lpstr>
      <vt:lpstr>DESPESAS ADMINIST INVESTIMENTOS</vt:lpstr>
      <vt:lpstr>DESPESAS ADMINIST TOTAIS</vt:lpstr>
      <vt:lpstr>DETALHAMENTO DESPESAS</vt:lpstr>
      <vt:lpstr>RESUMO FLUXO</vt:lpstr>
    </vt:vector>
  </TitlesOfParts>
  <Company>gasius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gasius</dc:creator>
  <cp:lastModifiedBy>Adm</cp:lastModifiedBy>
  <cp:lastPrinted>2020-02-12T20:09:02Z</cp:lastPrinted>
  <dcterms:created xsi:type="dcterms:W3CDTF">2004-10-07T17:00:14Z</dcterms:created>
  <dcterms:modified xsi:type="dcterms:W3CDTF">2020-05-06T20:13:50Z</dcterms:modified>
</cp:coreProperties>
</file>