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075" tabRatio="453" activeTab="0"/>
  </bookViews>
  <sheets>
    <sheet name="Ano 2015" sheetId="1" r:id="rId1"/>
    <sheet name="Plan1" sheetId="2" r:id="rId2"/>
    <sheet name="Plan5" sheetId="3" r:id="rId3"/>
    <sheet name="acumulado" sheetId="4" r:id="rId4"/>
  </sheets>
  <definedNames>
    <definedName name="_xlnm.Print_Titles" localSheetId="0">'Ano 2015'!$1:$2</definedName>
  </definedNames>
  <calcPr fullCalcOnLoad="1"/>
</workbook>
</file>

<file path=xl/sharedStrings.xml><?xml version="1.0" encoding="utf-8"?>
<sst xmlns="http://schemas.openxmlformats.org/spreadsheetml/2006/main" count="155" uniqueCount="89">
  <si>
    <t>Total dos Ativos</t>
  </si>
  <si>
    <t>Jan</t>
  </si>
  <si>
    <t>Fev</t>
  </si>
  <si>
    <t>Mar</t>
  </si>
  <si>
    <t>Abr</t>
  </si>
  <si>
    <t>Mai</t>
  </si>
  <si>
    <t>Jun</t>
  </si>
  <si>
    <t>R$</t>
  </si>
  <si>
    <t>%</t>
  </si>
  <si>
    <t>Jul</t>
  </si>
  <si>
    <t>Ago</t>
  </si>
  <si>
    <t>Set</t>
  </si>
  <si>
    <t>Out</t>
  </si>
  <si>
    <t>Nov</t>
  </si>
  <si>
    <t>Acum.</t>
  </si>
  <si>
    <t>Dez</t>
  </si>
  <si>
    <t>Período :</t>
  </si>
  <si>
    <t>Anuais</t>
  </si>
  <si>
    <t>Renda Fixa</t>
  </si>
  <si>
    <t>Renda Variável</t>
  </si>
  <si>
    <t>Acompanhamento do Enquadramento dos Investimentos do GASIUS</t>
  </si>
  <si>
    <t xml:space="preserve">Investim Imobiliário </t>
  </si>
  <si>
    <t>Emprést participantes</t>
  </si>
  <si>
    <t>Confissão de Dívida</t>
  </si>
  <si>
    <t>A  -  Valores dos Investimentos por Segmento de Aplicação</t>
  </si>
  <si>
    <t>B  -  Enquadramento das Aplicações em Investimentos</t>
  </si>
  <si>
    <t>0% a 100%</t>
  </si>
  <si>
    <t>0% a 15%</t>
  </si>
  <si>
    <t>A - Valores por Segmento de Aplicação  -   valores em 1000 reais</t>
  </si>
  <si>
    <t>executor :</t>
  </si>
  <si>
    <t>conferido:____________________</t>
  </si>
  <si>
    <t>Wagner Mendes Costa</t>
  </si>
  <si>
    <t>hoje :</t>
  </si>
  <si>
    <t>Maria Idalina T. de Souza</t>
  </si>
  <si>
    <t>ok</t>
  </si>
  <si>
    <t xml:space="preserve">       Maria Idalina T. de Souza</t>
  </si>
  <si>
    <t>0% a 70%</t>
  </si>
  <si>
    <t>0% a 8%</t>
  </si>
  <si>
    <t>0% a 10%</t>
  </si>
  <si>
    <t>0% a 20%</t>
  </si>
  <si>
    <t>B - Percentuais por Segmento de Aplicação  -   em %</t>
  </si>
  <si>
    <t>2 - Renda Variável</t>
  </si>
  <si>
    <t>1 - Renda Fixa</t>
  </si>
  <si>
    <t>3 - Invest estruturados</t>
  </si>
  <si>
    <t>4 - Invest Exterior</t>
  </si>
  <si>
    <t>5 - Invest Imobiliário</t>
  </si>
  <si>
    <t>6 - Emprést Particip</t>
  </si>
  <si>
    <t xml:space="preserve">     Titulos Públicos</t>
  </si>
  <si>
    <t xml:space="preserve">     Fundos DI</t>
  </si>
  <si>
    <t xml:space="preserve">     Fundos RF </t>
  </si>
  <si>
    <t xml:space="preserve">     Fundos Multi Merc</t>
  </si>
  <si>
    <t xml:space="preserve">     Debentures</t>
  </si>
  <si>
    <t xml:space="preserve">     Fundos Ações</t>
  </si>
  <si>
    <t xml:space="preserve">     Carteira própria ações</t>
  </si>
  <si>
    <t>data :</t>
  </si>
  <si>
    <t>C - Enquadramento das Aplicações em Investimentos do Gasius</t>
  </si>
  <si>
    <t xml:space="preserve">   Wagner Mendes Costa</t>
  </si>
  <si>
    <t>hoje:</t>
  </si>
  <si>
    <t>Período   :</t>
  </si>
  <si>
    <t>Total Recursos Garantidores</t>
  </si>
  <si>
    <t>Em mil reais</t>
  </si>
  <si>
    <t>margens : 1,8 / 0,3 / 2,0 / 0,5  - 95%</t>
  </si>
  <si>
    <t>Dados Complementares</t>
  </si>
  <si>
    <t>Limites da Legislação</t>
  </si>
  <si>
    <t>Política de Investimentos</t>
  </si>
  <si>
    <t>Ra Variáv</t>
  </si>
  <si>
    <t>Inv Estrut</t>
  </si>
  <si>
    <t>Inv Exter</t>
  </si>
  <si>
    <t>Imóveis</t>
  </si>
  <si>
    <t>Emprest</t>
  </si>
  <si>
    <t>2% a 4%</t>
  </si>
  <si>
    <t xml:space="preserve">   Fundos</t>
  </si>
  <si>
    <t xml:space="preserve">   Títulos Públicos</t>
  </si>
  <si>
    <t xml:space="preserve">   Debentures</t>
  </si>
  <si>
    <t xml:space="preserve">   Carteira Própria</t>
  </si>
  <si>
    <t>1% a 7%</t>
  </si>
  <si>
    <t xml:space="preserve">     Fundos IMA</t>
  </si>
  <si>
    <t>3 - Invest Estruturados</t>
  </si>
  <si>
    <t>5 - Imovéis</t>
  </si>
  <si>
    <t>6 - Empréstimos Particip</t>
  </si>
  <si>
    <t>conferência  -  real</t>
  </si>
  <si>
    <t>meta</t>
  </si>
  <si>
    <t>anual</t>
  </si>
  <si>
    <t xml:space="preserve">        Total das Aplicações</t>
  </si>
  <si>
    <t xml:space="preserve">     Fundos RF ( Cred Priv )</t>
  </si>
  <si>
    <t>Ano 2015</t>
  </si>
  <si>
    <t>65% a 75%</t>
  </si>
  <si>
    <t>12% a 24%</t>
  </si>
  <si>
    <t>5% a 8%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</si>
</sst>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%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  <numFmt numFmtId="175" formatCode="0.0%"/>
    <numFmt numFmtId="176" formatCode="0.0000%"/>
    <numFmt numFmtId="177" formatCode="0.000000"/>
    <numFmt numFmtId="178" formatCode="0.00000"/>
    <numFmt numFmtId="179" formatCode="0.000"/>
    <numFmt numFmtId="180" formatCode="0.0000"/>
    <numFmt numFmtId="181" formatCode="0.0"/>
    <numFmt numFmtId="182" formatCode="[$-416]dddd\,\ d&quot; de &quot;mmmm&quot; de &quot;yyyy"/>
    <numFmt numFmtId="183" formatCode="00000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i/>
      <sz val="9"/>
      <name val="Arial"/>
      <family val="2"/>
    </font>
    <font>
      <sz val="3"/>
      <color indexed="8"/>
      <name val="Arial"/>
      <family val="0"/>
    </font>
    <font>
      <sz val="2"/>
      <color indexed="8"/>
      <name val="Arial"/>
      <family val="0"/>
    </font>
    <font>
      <sz val="6.4"/>
      <color indexed="8"/>
      <name val="Arial"/>
      <family val="0"/>
    </font>
    <font>
      <sz val="1.75"/>
      <color indexed="8"/>
      <name val="Arial"/>
      <family val="0"/>
    </font>
    <font>
      <sz val="7.35"/>
      <color indexed="8"/>
      <name val="Arial"/>
      <family val="0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2"/>
      <color indexed="8"/>
      <name val="Arial"/>
      <family val="0"/>
    </font>
    <font>
      <b/>
      <i/>
      <sz val="3"/>
      <color indexed="8"/>
      <name val="Arial"/>
      <family val="0"/>
    </font>
    <font>
      <b/>
      <i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0" fontId="4" fillId="0" borderId="11" xfId="49" applyNumberFormat="1" applyFont="1" applyBorder="1" applyAlignment="1">
      <alignment horizontal="center" vertical="center"/>
    </xf>
    <xf numFmtId="41" fontId="5" fillId="0" borderId="12" xfId="51" applyNumberFormat="1" applyFont="1" applyBorder="1" applyAlignment="1">
      <alignment vertical="center"/>
    </xf>
    <xf numFmtId="41" fontId="5" fillId="0" borderId="11" xfId="51" applyNumberFormat="1" applyFont="1" applyBorder="1" applyAlignment="1">
      <alignment vertical="center"/>
    </xf>
    <xf numFmtId="41" fontId="5" fillId="0" borderId="13" xfId="51" applyNumberFormat="1" applyFont="1" applyBorder="1" applyAlignment="1">
      <alignment vertical="center"/>
    </xf>
    <xf numFmtId="10" fontId="4" fillId="0" borderId="0" xfId="49" applyNumberFormat="1" applyFont="1" applyBorder="1" applyAlignment="1">
      <alignment horizontal="center" vertical="center"/>
    </xf>
    <xf numFmtId="10" fontId="5" fillId="0" borderId="0" xfId="49" applyNumberFormat="1" applyFont="1" applyFill="1" applyBorder="1" applyAlignment="1">
      <alignment vertical="center"/>
    </xf>
    <xf numFmtId="10" fontId="5" fillId="0" borderId="0" xfId="49" applyNumberFormat="1" applyFont="1" applyBorder="1" applyAlignment="1">
      <alignment vertical="center"/>
    </xf>
    <xf numFmtId="10" fontId="5" fillId="0" borderId="14" xfId="49" applyNumberFormat="1" applyFont="1" applyBorder="1" applyAlignment="1">
      <alignment/>
    </xf>
    <xf numFmtId="10" fontId="5" fillId="0" borderId="15" xfId="49" applyNumberFormat="1" applyFont="1" applyBorder="1" applyAlignment="1">
      <alignment/>
    </xf>
    <xf numFmtId="10" fontId="5" fillId="0" borderId="16" xfId="49" applyNumberFormat="1" applyFont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5" fillId="0" borderId="24" xfId="49" applyNumberFormat="1" applyFont="1" applyBorder="1" applyAlignment="1">
      <alignment/>
    </xf>
    <xf numFmtId="10" fontId="5" fillId="0" borderId="25" xfId="49" applyNumberFormat="1" applyFont="1" applyBorder="1" applyAlignment="1">
      <alignment/>
    </xf>
    <xf numFmtId="10" fontId="5" fillId="0" borderId="26" xfId="49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49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5" fillId="0" borderId="0" xfId="51" applyNumberFormat="1" applyFont="1" applyBorder="1" applyAlignment="1">
      <alignment vertical="center"/>
    </xf>
    <xf numFmtId="0" fontId="0" fillId="33" borderId="27" xfId="0" applyFill="1" applyBorder="1" applyAlignment="1">
      <alignment/>
    </xf>
    <xf numFmtId="10" fontId="4" fillId="0" borderId="28" xfId="49" applyNumberFormat="1" applyFont="1" applyBorder="1" applyAlignment="1">
      <alignment horizontal="center" vertical="center"/>
    </xf>
    <xf numFmtId="10" fontId="4" fillId="0" borderId="29" xfId="49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10" fontId="5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1" fontId="5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20" xfId="51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1" fontId="5" fillId="0" borderId="31" xfId="51" applyNumberFormat="1" applyFont="1" applyBorder="1" applyAlignment="1">
      <alignment vertical="center"/>
    </xf>
    <xf numFmtId="0" fontId="4" fillId="33" borderId="32" xfId="0" applyFont="1" applyFill="1" applyBorder="1" applyAlignment="1">
      <alignment horizontal="center"/>
    </xf>
    <xf numFmtId="0" fontId="11" fillId="0" borderId="33" xfId="0" applyFont="1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34" borderId="29" xfId="0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41" fontId="5" fillId="0" borderId="0" xfId="51" applyNumberFormat="1" applyFont="1" applyBorder="1" applyAlignment="1">
      <alignment horizontal="right" vertical="center"/>
    </xf>
    <xf numFmtId="14" fontId="5" fillId="0" borderId="0" xfId="51" applyNumberFormat="1" applyFont="1" applyBorder="1" applyAlignment="1">
      <alignment horizontal="center" vertical="center"/>
    </xf>
    <xf numFmtId="10" fontId="2" fillId="0" borderId="0" xfId="49" applyNumberFormat="1" applyFont="1" applyBorder="1" applyAlignment="1">
      <alignment/>
    </xf>
    <xf numFmtId="41" fontId="2" fillId="0" borderId="38" xfId="51" applyNumberFormat="1" applyFont="1" applyBorder="1" applyAlignment="1">
      <alignment vertical="center"/>
    </xf>
    <xf numFmtId="41" fontId="2" fillId="0" borderId="39" xfId="51" applyNumberFormat="1" applyFont="1" applyBorder="1" applyAlignment="1">
      <alignment vertical="center"/>
    </xf>
    <xf numFmtId="41" fontId="2" fillId="0" borderId="32" xfId="51" applyNumberFormat="1" applyFont="1" applyBorder="1" applyAlignment="1">
      <alignment vertical="center"/>
    </xf>
    <xf numFmtId="41" fontId="2" fillId="0" borderId="40" xfId="51" applyNumberFormat="1" applyFont="1" applyBorder="1" applyAlignment="1">
      <alignment vertical="center"/>
    </xf>
    <xf numFmtId="37" fontId="2" fillId="0" borderId="40" xfId="51" applyNumberFormat="1" applyFont="1" applyBorder="1" applyAlignment="1">
      <alignment vertical="center"/>
    </xf>
    <xf numFmtId="41" fontId="2" fillId="0" borderId="41" xfId="51" applyNumberFormat="1" applyFont="1" applyBorder="1" applyAlignment="1">
      <alignment vertical="center"/>
    </xf>
    <xf numFmtId="41" fontId="2" fillId="0" borderId="42" xfId="51" applyNumberFormat="1" applyFont="1" applyBorder="1" applyAlignment="1">
      <alignment vertical="center"/>
    </xf>
    <xf numFmtId="41" fontId="2" fillId="0" borderId="43" xfId="51" applyNumberFormat="1" applyFont="1" applyBorder="1" applyAlignment="1">
      <alignment vertical="center"/>
    </xf>
    <xf numFmtId="41" fontId="2" fillId="34" borderId="43" xfId="51" applyNumberFormat="1" applyFont="1" applyFill="1" applyBorder="1" applyAlignment="1">
      <alignment vertical="center"/>
    </xf>
    <xf numFmtId="41" fontId="2" fillId="0" borderId="42" xfId="51" applyNumberFormat="1" applyFont="1" applyBorder="1" applyAlignment="1">
      <alignment horizontal="center" vertical="center"/>
    </xf>
    <xf numFmtId="41" fontId="2" fillId="0" borderId="10" xfId="51" applyNumberFormat="1" applyFont="1" applyBorder="1" applyAlignment="1">
      <alignment vertical="center"/>
    </xf>
    <xf numFmtId="37" fontId="2" fillId="0" borderId="42" xfId="51" applyNumberFormat="1" applyFont="1" applyBorder="1" applyAlignment="1">
      <alignment vertical="center"/>
    </xf>
    <xf numFmtId="41" fontId="1" fillId="0" borderId="29" xfId="51" applyNumberFormat="1" applyFont="1" applyBorder="1" applyAlignment="1">
      <alignment vertical="center"/>
    </xf>
    <xf numFmtId="175" fontId="1" fillId="0" borderId="20" xfId="51" applyNumberFormat="1" applyFont="1" applyBorder="1" applyAlignment="1">
      <alignment horizontal="center" vertical="center"/>
    </xf>
    <xf numFmtId="175" fontId="1" fillId="0" borderId="38" xfId="51" applyNumberFormat="1" applyFont="1" applyBorder="1" applyAlignment="1">
      <alignment horizontal="center" vertical="center"/>
    </xf>
    <xf numFmtId="175" fontId="2" fillId="0" borderId="32" xfId="49" applyNumberFormat="1" applyFont="1" applyBorder="1" applyAlignment="1">
      <alignment horizontal="center" vertical="center"/>
    </xf>
    <xf numFmtId="175" fontId="2" fillId="0" borderId="44" xfId="49" applyNumberFormat="1" applyFont="1" applyBorder="1" applyAlignment="1">
      <alignment horizontal="center" vertical="center"/>
    </xf>
    <xf numFmtId="175" fontId="1" fillId="0" borderId="42" xfId="49" applyNumberFormat="1" applyFont="1" applyBorder="1" applyAlignment="1">
      <alignment horizontal="center" vertical="center"/>
    </xf>
    <xf numFmtId="175" fontId="2" fillId="0" borderId="41" xfId="49" applyNumberFormat="1" applyFont="1" applyBorder="1" applyAlignment="1">
      <alignment horizontal="center" vertical="center"/>
    </xf>
    <xf numFmtId="175" fontId="1" fillId="0" borderId="41" xfId="49" applyNumberFormat="1" applyFont="1" applyBorder="1" applyAlignment="1">
      <alignment horizontal="center" vertical="center"/>
    </xf>
    <xf numFmtId="175" fontId="1" fillId="0" borderId="10" xfId="49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36" borderId="0" xfId="0" applyFill="1" applyBorder="1" applyAlignment="1">
      <alignment/>
    </xf>
    <xf numFmtId="0" fontId="1" fillId="36" borderId="19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left" vertical="center"/>
    </xf>
    <xf numFmtId="0" fontId="1" fillId="36" borderId="45" xfId="0" applyFont="1" applyFill="1" applyBorder="1" applyAlignment="1">
      <alignment horizontal="left" vertical="center"/>
    </xf>
    <xf numFmtId="0" fontId="1" fillId="36" borderId="46" xfId="0" applyFont="1" applyFill="1" applyBorder="1" applyAlignment="1">
      <alignment horizontal="left" vertical="center"/>
    </xf>
    <xf numFmtId="0" fontId="1" fillId="36" borderId="47" xfId="0" applyFont="1" applyFill="1" applyBorder="1" applyAlignment="1">
      <alignment horizontal="left" vertical="center"/>
    </xf>
    <xf numFmtId="0" fontId="1" fillId="36" borderId="43" xfId="0" applyFont="1" applyFill="1" applyBorder="1" applyAlignment="1">
      <alignment horizontal="left" vertical="center"/>
    </xf>
    <xf numFmtId="0" fontId="1" fillId="36" borderId="48" xfId="0" applyFont="1" applyFill="1" applyBorder="1" applyAlignment="1">
      <alignment horizontal="left" vertical="center"/>
    </xf>
    <xf numFmtId="0" fontId="1" fillId="36" borderId="42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/>
    </xf>
    <xf numFmtId="41" fontId="5" fillId="0" borderId="0" xfId="49" applyNumberFormat="1" applyFont="1" applyBorder="1" applyAlignment="1">
      <alignment vertical="center"/>
    </xf>
    <xf numFmtId="0" fontId="1" fillId="36" borderId="49" xfId="0" applyFont="1" applyFill="1" applyBorder="1" applyAlignment="1">
      <alignment horizontal="left" vertical="center"/>
    </xf>
    <xf numFmtId="41" fontId="2" fillId="0" borderId="48" xfId="51" applyNumberFormat="1" applyFont="1" applyBorder="1" applyAlignment="1">
      <alignment vertical="center"/>
    </xf>
    <xf numFmtId="0" fontId="1" fillId="35" borderId="50" xfId="0" applyFont="1" applyFill="1" applyBorder="1" applyAlignment="1">
      <alignment/>
    </xf>
    <xf numFmtId="0" fontId="1" fillId="35" borderId="51" xfId="0" applyFont="1" applyFill="1" applyBorder="1" applyAlignment="1">
      <alignment horizontal="center"/>
    </xf>
    <xf numFmtId="10" fontId="1" fillId="0" borderId="51" xfId="49" applyNumberFormat="1" applyFont="1" applyBorder="1" applyAlignment="1">
      <alignment horizontal="center"/>
    </xf>
    <xf numFmtId="10" fontId="1" fillId="0" borderId="52" xfId="49" applyNumberFormat="1" applyFont="1" applyBorder="1" applyAlignment="1">
      <alignment horizontal="center"/>
    </xf>
    <xf numFmtId="10" fontId="14" fillId="0" borderId="0" xfId="49" applyNumberFormat="1" applyFont="1" applyBorder="1" applyAlignment="1">
      <alignment horizontal="center"/>
    </xf>
    <xf numFmtId="0" fontId="0" fillId="35" borderId="17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10" fontId="14" fillId="0" borderId="54" xfId="49" applyNumberFormat="1" applyFont="1" applyBorder="1" applyAlignment="1">
      <alignment horizontal="center"/>
    </xf>
    <xf numFmtId="41" fontId="1" fillId="0" borderId="55" xfId="0" applyNumberFormat="1" applyFont="1" applyBorder="1" applyAlignment="1">
      <alignment/>
    </xf>
    <xf numFmtId="0" fontId="1" fillId="36" borderId="54" xfId="0" applyFont="1" applyFill="1" applyBorder="1" applyAlignment="1">
      <alignment/>
    </xf>
    <xf numFmtId="0" fontId="1" fillId="36" borderId="54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10" fontId="14" fillId="0" borderId="56" xfId="49" applyNumberFormat="1" applyFont="1" applyBorder="1" applyAlignment="1">
      <alignment/>
    </xf>
    <xf numFmtId="0" fontId="1" fillId="35" borderId="0" xfId="0" applyFont="1" applyFill="1" applyBorder="1" applyAlignment="1">
      <alignment horizontal="left" vertical="center"/>
    </xf>
    <xf numFmtId="10" fontId="14" fillId="0" borderId="57" xfId="49" applyNumberFormat="1" applyFont="1" applyBorder="1" applyAlignment="1">
      <alignment/>
    </xf>
    <xf numFmtId="10" fontId="14" fillId="0" borderId="53" xfId="49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41" fontId="5" fillId="0" borderId="0" xfId="51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10" fontId="5" fillId="0" borderId="54" xfId="49" applyNumberFormat="1" applyFont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10" fontId="5" fillId="0" borderId="53" xfId="49" applyNumberFormat="1" applyFont="1" applyBorder="1" applyAlignment="1">
      <alignment horizontal="center"/>
    </xf>
    <xf numFmtId="0" fontId="3" fillId="0" borderId="58" xfId="0" applyFont="1" applyFill="1" applyBorder="1" applyAlignment="1">
      <alignment/>
    </xf>
    <xf numFmtId="0" fontId="0" fillId="0" borderId="54" xfId="0" applyFont="1" applyBorder="1" applyAlignment="1">
      <alignment/>
    </xf>
    <xf numFmtId="175" fontId="2" fillId="0" borderId="53" xfId="0" applyNumberFormat="1" applyFont="1" applyBorder="1" applyAlignment="1">
      <alignment horizontal="center"/>
    </xf>
    <xf numFmtId="9" fontId="1" fillId="0" borderId="53" xfId="0" applyNumberFormat="1" applyFont="1" applyBorder="1" applyAlignment="1">
      <alignment horizontal="center"/>
    </xf>
    <xf numFmtId="175" fontId="1" fillId="0" borderId="53" xfId="0" applyNumberFormat="1" applyFont="1" applyBorder="1" applyAlignment="1">
      <alignment horizontal="center"/>
    </xf>
    <xf numFmtId="0" fontId="1" fillId="36" borderId="46" xfId="0" applyFont="1" applyFill="1" applyBorder="1" applyAlignment="1">
      <alignment horizontal="left"/>
    </xf>
    <xf numFmtId="10" fontId="2" fillId="0" borderId="59" xfId="49" applyNumberFormat="1" applyFont="1" applyBorder="1" applyAlignment="1">
      <alignment/>
    </xf>
    <xf numFmtId="10" fontId="14" fillId="0" borderId="60" xfId="49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1" fillId="0" borderId="0" xfId="51" applyNumberFormat="1" applyFont="1" applyBorder="1" applyAlignment="1">
      <alignment vertical="center"/>
    </xf>
    <xf numFmtId="41" fontId="2" fillId="0" borderId="0" xfId="51" applyNumberFormat="1" applyFont="1" applyBorder="1" applyAlignment="1">
      <alignment vertical="center"/>
    </xf>
    <xf numFmtId="175" fontId="1" fillId="0" borderId="0" xfId="51" applyNumberFormat="1" applyFont="1" applyBorder="1" applyAlignment="1">
      <alignment horizontal="center" vertical="center"/>
    </xf>
    <xf numFmtId="175" fontId="2" fillId="0" borderId="0" xfId="49" applyNumberFormat="1" applyFont="1" applyBorder="1" applyAlignment="1">
      <alignment horizontal="center" vertical="center"/>
    </xf>
    <xf numFmtId="175" fontId="1" fillId="0" borderId="0" xfId="49" applyNumberFormat="1" applyFont="1" applyBorder="1" applyAlignment="1">
      <alignment horizontal="center" vertical="center"/>
    </xf>
    <xf numFmtId="10" fontId="14" fillId="0" borderId="0" xfId="49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0" fontId="14" fillId="0" borderId="59" xfId="49" applyNumberFormat="1" applyFont="1" applyBorder="1" applyAlignment="1">
      <alignment/>
    </xf>
    <xf numFmtId="10" fontId="21" fillId="0" borderId="54" xfId="49" applyNumberFormat="1" applyFont="1" applyBorder="1" applyAlignment="1">
      <alignment horizontal="center"/>
    </xf>
    <xf numFmtId="10" fontId="21" fillId="0" borderId="53" xfId="49" applyNumberFormat="1" applyFont="1" applyBorder="1" applyAlignment="1">
      <alignment horizontal="center"/>
    </xf>
    <xf numFmtId="10" fontId="21" fillId="0" borderId="61" xfId="49" applyNumberFormat="1" applyFont="1" applyBorder="1" applyAlignment="1">
      <alignment horizontal="center"/>
    </xf>
    <xf numFmtId="10" fontId="21" fillId="0" borderId="62" xfId="49" applyNumberFormat="1" applyFont="1" applyBorder="1" applyAlignment="1">
      <alignment horizontal="center"/>
    </xf>
    <xf numFmtId="10" fontId="21" fillId="0" borderId="63" xfId="49" applyNumberFormat="1" applyFont="1" applyBorder="1" applyAlignment="1">
      <alignment horizontal="center"/>
    </xf>
    <xf numFmtId="10" fontId="21" fillId="0" borderId="64" xfId="49" applyNumberFormat="1" applyFont="1" applyBorder="1" applyAlignment="1">
      <alignment horizontal="center"/>
    </xf>
    <xf numFmtId="10" fontId="21" fillId="0" borderId="60" xfId="49" applyNumberFormat="1" applyFont="1" applyBorder="1" applyAlignment="1">
      <alignment horizontal="center"/>
    </xf>
    <xf numFmtId="0" fontId="15" fillId="36" borderId="45" xfId="0" applyFont="1" applyFill="1" applyBorder="1" applyAlignment="1">
      <alignment horizontal="left"/>
    </xf>
    <xf numFmtId="0" fontId="15" fillId="36" borderId="65" xfId="0" applyFont="1" applyFill="1" applyBorder="1" applyAlignment="1">
      <alignment horizontal="left"/>
    </xf>
    <xf numFmtId="0" fontId="4" fillId="35" borderId="54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12" fillId="36" borderId="6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Rentabilidade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Rentabilidade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  <c:min val="-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At val="1"/>
        <c:crossBetween val="between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4772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477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H26" sqref="H26:M40"/>
    </sheetView>
  </sheetViews>
  <sheetFormatPr defaultColWidth="9.140625" defaultRowHeight="12.75"/>
  <cols>
    <col min="1" max="1" width="23.57421875" style="0" customWidth="1"/>
    <col min="2" max="2" width="9.140625" style="0" customWidth="1"/>
    <col min="3" max="3" width="9.28125" style="0" customWidth="1"/>
    <col min="4" max="4" width="9.00390625" style="0" customWidth="1"/>
    <col min="5" max="5" width="9.140625" style="0" customWidth="1"/>
    <col min="6" max="6" width="9.00390625" style="0" customWidth="1"/>
    <col min="7" max="12" width="9.7109375" style="0" customWidth="1"/>
    <col min="13" max="13" width="10.140625" style="0" customWidth="1"/>
    <col min="14" max="14" width="1.8515625" style="0" customWidth="1"/>
    <col min="15" max="15" width="6.140625" style="0" customWidth="1"/>
  </cols>
  <sheetData>
    <row r="1" ht="20.25">
      <c r="A1" s="42" t="s">
        <v>20</v>
      </c>
    </row>
    <row r="2" spans="1:14" ht="13.5" customHeight="1">
      <c r="A2" s="63"/>
      <c r="B2" s="29"/>
      <c r="C2" s="29"/>
      <c r="D2" s="29"/>
      <c r="E2" s="29"/>
      <c r="F2" s="29"/>
      <c r="G2" s="29"/>
      <c r="H2" s="29"/>
      <c r="I2" s="29"/>
      <c r="J2" s="29"/>
      <c r="K2" s="29"/>
      <c r="L2" s="51" t="s">
        <v>58</v>
      </c>
      <c r="M2" s="46" t="s">
        <v>85</v>
      </c>
      <c r="N2" s="46"/>
    </row>
    <row r="3" spans="1:14" ht="15.75" customHeight="1">
      <c r="A3" s="66" t="s">
        <v>28</v>
      </c>
      <c r="B3" s="29"/>
      <c r="C3" s="29"/>
      <c r="D3" s="29"/>
      <c r="E3" s="29"/>
      <c r="F3" s="96"/>
      <c r="G3" s="29"/>
      <c r="H3" s="29"/>
      <c r="I3" s="29"/>
      <c r="J3" s="29"/>
      <c r="K3" s="29"/>
      <c r="L3" s="51"/>
      <c r="M3" s="46"/>
      <c r="N3" s="46"/>
    </row>
    <row r="4" spans="1:14" ht="6.75" customHeight="1" thickBot="1">
      <c r="A4" s="66"/>
      <c r="B4" s="29"/>
      <c r="C4" s="29"/>
      <c r="D4" s="29"/>
      <c r="E4" s="29"/>
      <c r="F4" s="29"/>
      <c r="G4" s="29"/>
      <c r="H4" s="29"/>
      <c r="I4" s="29"/>
      <c r="J4" s="29"/>
      <c r="K4" s="29"/>
      <c r="L4" s="51"/>
      <c r="M4" s="46"/>
      <c r="N4" s="46"/>
    </row>
    <row r="5" spans="1:14" ht="13.5" customHeight="1" thickBot="1">
      <c r="A5" s="67"/>
      <c r="B5" s="59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9</v>
      </c>
      <c r="I5" s="60" t="s">
        <v>10</v>
      </c>
      <c r="J5" s="60" t="s">
        <v>11</v>
      </c>
      <c r="K5" s="60" t="s">
        <v>12</v>
      </c>
      <c r="L5" s="60" t="s">
        <v>13</v>
      </c>
      <c r="M5" s="68" t="s">
        <v>15</v>
      </c>
      <c r="N5" s="143"/>
    </row>
    <row r="6" spans="1:14" ht="13.5" customHeight="1" thickBot="1">
      <c r="A6" s="97" t="s">
        <v>0</v>
      </c>
      <c r="B6" s="86">
        <f aca="true" t="shared" si="0" ref="B6:M6">+B7+B14+B17+B19+B20</f>
        <v>379818</v>
      </c>
      <c r="C6" s="86">
        <f t="shared" si="0"/>
        <v>386416</v>
      </c>
      <c r="D6" s="86">
        <f t="shared" si="0"/>
        <v>384695</v>
      </c>
      <c r="E6" s="86">
        <f t="shared" si="0"/>
        <v>394041</v>
      </c>
      <c r="F6" s="86">
        <f t="shared" si="0"/>
        <v>396261</v>
      </c>
      <c r="G6" s="86">
        <f t="shared" si="0"/>
        <v>394309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6">
        <f t="shared" si="0"/>
        <v>0</v>
      </c>
      <c r="M6" s="86">
        <f t="shared" si="0"/>
        <v>0</v>
      </c>
      <c r="N6" s="144"/>
    </row>
    <row r="7" spans="1:14" ht="13.5" customHeight="1" thickBot="1">
      <c r="A7" s="98" t="s">
        <v>42</v>
      </c>
      <c r="B7" s="74">
        <f aca="true" t="shared" si="1" ref="B7:M7">SUM(B8:B13)</f>
        <v>272695</v>
      </c>
      <c r="C7" s="75">
        <f t="shared" si="1"/>
        <v>274561</v>
      </c>
      <c r="D7" s="75">
        <f t="shared" si="1"/>
        <v>273626</v>
      </c>
      <c r="E7" s="75">
        <f t="shared" si="1"/>
        <v>278473</v>
      </c>
      <c r="F7" s="75">
        <f t="shared" si="1"/>
        <v>283894</v>
      </c>
      <c r="G7" s="75">
        <f t="shared" si="1"/>
        <v>287770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75">
        <f t="shared" si="1"/>
        <v>0</v>
      </c>
      <c r="M7" s="74">
        <f t="shared" si="1"/>
        <v>0</v>
      </c>
      <c r="N7" s="145"/>
    </row>
    <row r="8" spans="1:14" ht="13.5" customHeight="1" thickTop="1">
      <c r="A8" s="99" t="s">
        <v>47</v>
      </c>
      <c r="B8" s="76">
        <v>208731</v>
      </c>
      <c r="C8" s="76">
        <v>205318</v>
      </c>
      <c r="D8" s="76">
        <v>204636</v>
      </c>
      <c r="E8" s="76">
        <v>209050</v>
      </c>
      <c r="F8" s="76">
        <v>206503</v>
      </c>
      <c r="G8" s="76">
        <v>206288</v>
      </c>
      <c r="H8" s="76"/>
      <c r="I8" s="76"/>
      <c r="J8" s="76"/>
      <c r="K8" s="76"/>
      <c r="L8" s="76"/>
      <c r="M8" s="76"/>
      <c r="N8" s="145"/>
    </row>
    <row r="9" spans="1:14" ht="13.5" customHeight="1">
      <c r="A9" s="100" t="s">
        <v>76</v>
      </c>
      <c r="B9" s="76">
        <v>20343</v>
      </c>
      <c r="C9" s="76">
        <v>20417</v>
      </c>
      <c r="D9" s="76">
        <v>20219</v>
      </c>
      <c r="E9" s="76">
        <v>20866</v>
      </c>
      <c r="F9" s="76">
        <v>21475</v>
      </c>
      <c r="G9" s="76">
        <v>21324</v>
      </c>
      <c r="H9" s="76"/>
      <c r="I9" s="76"/>
      <c r="J9" s="76"/>
      <c r="K9" s="76"/>
      <c r="L9" s="76"/>
      <c r="M9" s="76"/>
      <c r="N9" s="145"/>
    </row>
    <row r="10" spans="1:14" ht="13.5" customHeight="1">
      <c r="A10" s="99" t="s">
        <v>48</v>
      </c>
      <c r="B10" s="76">
        <v>3900</v>
      </c>
      <c r="C10" s="76">
        <v>6225</v>
      </c>
      <c r="D10" s="76">
        <v>6422</v>
      </c>
      <c r="E10" s="76">
        <v>5933</v>
      </c>
      <c r="F10" s="76">
        <v>10919</v>
      </c>
      <c r="G10" s="76">
        <v>11039</v>
      </c>
      <c r="H10" s="76"/>
      <c r="I10" s="76"/>
      <c r="J10" s="76"/>
      <c r="K10" s="76"/>
      <c r="L10" s="76"/>
      <c r="M10" s="76"/>
      <c r="N10" s="145"/>
    </row>
    <row r="11" spans="1:14" ht="13.5" customHeight="1">
      <c r="A11" s="100" t="s">
        <v>84</v>
      </c>
      <c r="B11" s="76">
        <f>18742+1274</f>
        <v>20016</v>
      </c>
      <c r="C11" s="76">
        <f>21385+1294</f>
        <v>22679</v>
      </c>
      <c r="D11" s="76">
        <f>20919+1286</f>
        <v>22205</v>
      </c>
      <c r="E11" s="76">
        <f>21120+1306</f>
        <v>22426</v>
      </c>
      <c r="F11" s="76">
        <f>23186+1321</f>
        <v>24507</v>
      </c>
      <c r="G11" s="76">
        <f>27125+1125</f>
        <v>28250</v>
      </c>
      <c r="H11" s="77"/>
      <c r="I11" s="76"/>
      <c r="J11" s="76"/>
      <c r="K11" s="76"/>
      <c r="L11" s="76"/>
      <c r="M11" s="76"/>
      <c r="N11" s="145"/>
    </row>
    <row r="12" spans="1:14" ht="13.5" customHeight="1">
      <c r="A12" s="100" t="s">
        <v>50</v>
      </c>
      <c r="B12" s="77">
        <v>8764</v>
      </c>
      <c r="C12" s="77">
        <v>8839</v>
      </c>
      <c r="D12" s="76">
        <v>8929</v>
      </c>
      <c r="E12" s="78">
        <v>9013</v>
      </c>
      <c r="F12" s="76">
        <v>9104</v>
      </c>
      <c r="G12" s="77">
        <v>9350</v>
      </c>
      <c r="H12" s="77"/>
      <c r="I12" s="77"/>
      <c r="J12" s="77"/>
      <c r="K12" s="77"/>
      <c r="L12" s="77"/>
      <c r="M12" s="77"/>
      <c r="N12" s="145"/>
    </row>
    <row r="13" spans="1:14" ht="13.5" customHeight="1" thickBot="1">
      <c r="A13" s="101" t="s">
        <v>51</v>
      </c>
      <c r="B13" s="79">
        <v>10941</v>
      </c>
      <c r="C13" s="79">
        <v>11083</v>
      </c>
      <c r="D13" s="79">
        <v>11215</v>
      </c>
      <c r="E13" s="79">
        <v>11185</v>
      </c>
      <c r="F13" s="79">
        <v>11386</v>
      </c>
      <c r="G13" s="79">
        <v>11519</v>
      </c>
      <c r="H13" s="79"/>
      <c r="I13" s="79"/>
      <c r="J13" s="79"/>
      <c r="K13" s="79"/>
      <c r="L13" s="79"/>
      <c r="M13" s="79"/>
      <c r="N13" s="145"/>
    </row>
    <row r="14" spans="1:14" ht="13.5" customHeight="1" thickBot="1" thickTop="1">
      <c r="A14" s="102" t="s">
        <v>41</v>
      </c>
      <c r="B14" s="80">
        <f>+B15+B16</f>
        <v>52779</v>
      </c>
      <c r="C14" s="81">
        <f>+C15+C16</f>
        <v>57174</v>
      </c>
      <c r="D14" s="81">
        <f aca="true" t="shared" si="2" ref="D14:M14">+D15+D16</f>
        <v>56374</v>
      </c>
      <c r="E14" s="81">
        <f t="shared" si="2"/>
        <v>60880</v>
      </c>
      <c r="F14" s="82">
        <f t="shared" si="2"/>
        <v>57522</v>
      </c>
      <c r="G14" s="82">
        <f t="shared" si="2"/>
        <v>56578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1">
        <f t="shared" si="2"/>
        <v>0</v>
      </c>
      <c r="L14" s="81">
        <f t="shared" si="2"/>
        <v>0</v>
      </c>
      <c r="M14" s="80">
        <f t="shared" si="2"/>
        <v>0</v>
      </c>
      <c r="N14" s="145"/>
    </row>
    <row r="15" spans="1:14" ht="13.5" customHeight="1" thickTop="1">
      <c r="A15" s="108" t="s">
        <v>52</v>
      </c>
      <c r="B15" s="109">
        <v>25682</v>
      </c>
      <c r="C15" s="109">
        <v>27714</v>
      </c>
      <c r="D15" s="109">
        <v>27875</v>
      </c>
      <c r="E15" s="109">
        <v>29528</v>
      </c>
      <c r="F15" s="109">
        <v>28135</v>
      </c>
      <c r="G15" s="109">
        <v>28329</v>
      </c>
      <c r="H15" s="109"/>
      <c r="I15" s="109"/>
      <c r="J15" s="109"/>
      <c r="K15" s="109"/>
      <c r="L15" s="109"/>
      <c r="M15" s="109"/>
      <c r="N15" s="145"/>
    </row>
    <row r="16" spans="1:14" ht="13.5" customHeight="1" thickBot="1">
      <c r="A16" s="101" t="s">
        <v>53</v>
      </c>
      <c r="B16" s="79">
        <v>27097</v>
      </c>
      <c r="C16" s="79">
        <v>29460</v>
      </c>
      <c r="D16" s="79">
        <v>28499</v>
      </c>
      <c r="E16" s="79">
        <v>31352</v>
      </c>
      <c r="F16" s="79">
        <v>29387</v>
      </c>
      <c r="G16" s="79">
        <v>28249</v>
      </c>
      <c r="H16" s="79"/>
      <c r="I16" s="79"/>
      <c r="J16" s="79"/>
      <c r="K16" s="79"/>
      <c r="L16" s="79"/>
      <c r="M16" s="79"/>
      <c r="N16" s="145"/>
    </row>
    <row r="17" spans="1:14" ht="13.5" customHeight="1" thickBot="1" thickTop="1">
      <c r="A17" s="101" t="s">
        <v>43</v>
      </c>
      <c r="B17" s="83">
        <v>8415</v>
      </c>
      <c r="C17" s="80">
        <v>8763</v>
      </c>
      <c r="D17" s="80">
        <v>8813</v>
      </c>
      <c r="E17" s="80">
        <v>8903</v>
      </c>
      <c r="F17" s="80">
        <v>9069</v>
      </c>
      <c r="G17" s="80">
        <v>4168</v>
      </c>
      <c r="H17" s="80"/>
      <c r="I17" s="80"/>
      <c r="J17" s="80"/>
      <c r="K17" s="80"/>
      <c r="L17" s="80"/>
      <c r="M17" s="80"/>
      <c r="N17" s="145"/>
    </row>
    <row r="18" spans="1:14" ht="13.5" customHeight="1" thickBot="1" thickTop="1">
      <c r="A18" s="104" t="s">
        <v>44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0">
        <v>0</v>
      </c>
      <c r="H18" s="80"/>
      <c r="I18" s="80"/>
      <c r="J18" s="80"/>
      <c r="K18" s="80"/>
      <c r="L18" s="80"/>
      <c r="M18" s="80"/>
      <c r="N18" s="145"/>
    </row>
    <row r="19" spans="1:14" ht="13.5" customHeight="1" thickBot="1" thickTop="1">
      <c r="A19" s="101" t="s">
        <v>45</v>
      </c>
      <c r="B19" s="80">
        <v>37604</v>
      </c>
      <c r="C19" s="80">
        <v>37687</v>
      </c>
      <c r="D19" s="80">
        <v>37650</v>
      </c>
      <c r="E19" s="80">
        <v>37623</v>
      </c>
      <c r="F19" s="85">
        <v>37599</v>
      </c>
      <c r="G19" s="80">
        <v>37600</v>
      </c>
      <c r="H19" s="80"/>
      <c r="I19" s="80"/>
      <c r="J19" s="80"/>
      <c r="K19" s="80"/>
      <c r="L19" s="80"/>
      <c r="M19" s="80"/>
      <c r="N19" s="145"/>
    </row>
    <row r="20" spans="1:14" ht="13.5" customHeight="1" thickBot="1" thickTop="1">
      <c r="A20" s="105" t="s">
        <v>46</v>
      </c>
      <c r="B20" s="84">
        <v>8325</v>
      </c>
      <c r="C20" s="84">
        <v>8231</v>
      </c>
      <c r="D20" s="84">
        <v>8232</v>
      </c>
      <c r="E20" s="84">
        <v>8162</v>
      </c>
      <c r="F20" s="84">
        <v>8177</v>
      </c>
      <c r="G20" s="84">
        <v>8193</v>
      </c>
      <c r="H20" s="84"/>
      <c r="I20" s="84"/>
      <c r="J20" s="84"/>
      <c r="K20" s="84"/>
      <c r="L20" s="84"/>
      <c r="M20" s="84"/>
      <c r="N20" s="145"/>
    </row>
    <row r="21" spans="1:14" ht="12" customHeight="1">
      <c r="A21" s="124"/>
      <c r="B21" s="128" t="s">
        <v>34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2" customHeight="1">
      <c r="A22" s="7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7.25" customHeight="1">
      <c r="A23" s="66" t="s">
        <v>40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51"/>
      <c r="M23" s="46"/>
      <c r="N23" s="46"/>
    </row>
    <row r="24" spans="1:14" ht="8.25" customHeight="1" thickBot="1">
      <c r="A24" s="6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51"/>
      <c r="M24" s="46"/>
      <c r="N24" s="46"/>
    </row>
    <row r="25" spans="1:14" ht="13.5" customHeight="1" thickBot="1">
      <c r="A25" s="67"/>
      <c r="B25" s="61" t="s">
        <v>1</v>
      </c>
      <c r="C25" s="69" t="s">
        <v>2</v>
      </c>
      <c r="D25" s="60" t="s">
        <v>3</v>
      </c>
      <c r="E25" s="60" t="s">
        <v>4</v>
      </c>
      <c r="F25" s="60" t="s">
        <v>5</v>
      </c>
      <c r="G25" s="60" t="s">
        <v>6</v>
      </c>
      <c r="H25" s="60" t="s">
        <v>9</v>
      </c>
      <c r="I25" s="60" t="s">
        <v>10</v>
      </c>
      <c r="J25" s="60" t="s">
        <v>11</v>
      </c>
      <c r="K25" s="60" t="s">
        <v>12</v>
      </c>
      <c r="L25" s="60" t="s">
        <v>13</v>
      </c>
      <c r="M25" s="68" t="s">
        <v>15</v>
      </c>
      <c r="N25" s="143"/>
    </row>
    <row r="26" spans="1:14" ht="13.5" customHeight="1" thickBot="1">
      <c r="A26" s="97" t="s">
        <v>0</v>
      </c>
      <c r="B26" s="87">
        <f aca="true" t="shared" si="3" ref="B26:G26">+B27+B34+B37+B38+B39+B40</f>
        <v>1</v>
      </c>
      <c r="C26" s="87">
        <f t="shared" si="3"/>
        <v>1</v>
      </c>
      <c r="D26" s="87">
        <f t="shared" si="3"/>
        <v>1</v>
      </c>
      <c r="E26" s="87">
        <f t="shared" si="3"/>
        <v>1</v>
      </c>
      <c r="F26" s="87">
        <f t="shared" si="3"/>
        <v>1</v>
      </c>
      <c r="G26" s="87">
        <f t="shared" si="3"/>
        <v>1</v>
      </c>
      <c r="H26" s="87"/>
      <c r="I26" s="87"/>
      <c r="J26" s="87"/>
      <c r="K26" s="87"/>
      <c r="L26" s="87"/>
      <c r="M26" s="87"/>
      <c r="N26" s="146"/>
    </row>
    <row r="27" spans="1:14" ht="13.5" customHeight="1" thickBot="1">
      <c r="A27" s="98" t="s">
        <v>42</v>
      </c>
      <c r="B27" s="88">
        <f aca="true" t="shared" si="4" ref="B27:G27">SUM(B28:B33)</f>
        <v>0.717962287200712</v>
      </c>
      <c r="C27" s="88">
        <f t="shared" si="4"/>
        <v>0.7105321725808454</v>
      </c>
      <c r="D27" s="88">
        <f t="shared" si="4"/>
        <v>0.7112803649644525</v>
      </c>
      <c r="E27" s="88">
        <f t="shared" si="4"/>
        <v>0.7067107229958304</v>
      </c>
      <c r="F27" s="88">
        <f t="shared" si="4"/>
        <v>0.716431846686906</v>
      </c>
      <c r="G27" s="88">
        <f t="shared" si="4"/>
        <v>0.7298083482750838</v>
      </c>
      <c r="H27" s="88"/>
      <c r="I27" s="88"/>
      <c r="J27" s="88"/>
      <c r="K27" s="88"/>
      <c r="L27" s="88"/>
      <c r="M27" s="88"/>
      <c r="N27" s="146"/>
    </row>
    <row r="28" spans="1:14" ht="13.5" customHeight="1" thickTop="1">
      <c r="A28" s="99" t="s">
        <v>47</v>
      </c>
      <c r="B28" s="89">
        <f aca="true" t="shared" si="5" ref="B28:G28">+(B8/B6)</f>
        <v>0.5495553133342812</v>
      </c>
      <c r="C28" s="89">
        <f t="shared" si="5"/>
        <v>0.5313392820173077</v>
      </c>
      <c r="D28" s="89">
        <f t="shared" si="5"/>
        <v>0.5319434876980466</v>
      </c>
      <c r="E28" s="89">
        <f t="shared" si="5"/>
        <v>0.5305285490596157</v>
      </c>
      <c r="F28" s="89">
        <f t="shared" si="5"/>
        <v>0.5211287509999722</v>
      </c>
      <c r="G28" s="89">
        <f t="shared" si="5"/>
        <v>0.523163305935193</v>
      </c>
      <c r="H28" s="89"/>
      <c r="I28" s="89"/>
      <c r="J28" s="89"/>
      <c r="K28" s="89"/>
      <c r="L28" s="89"/>
      <c r="M28" s="89"/>
      <c r="N28" s="147"/>
    </row>
    <row r="29" spans="1:14" ht="13.5" customHeight="1">
      <c r="A29" s="100" t="s">
        <v>76</v>
      </c>
      <c r="B29" s="89">
        <f aca="true" t="shared" si="6" ref="B29:G29">+(B9/B6)</f>
        <v>0.05355986288169597</v>
      </c>
      <c r="C29" s="89">
        <f t="shared" si="6"/>
        <v>0.05283683905428346</v>
      </c>
      <c r="D29" s="89">
        <f t="shared" si="6"/>
        <v>0.05255852038628004</v>
      </c>
      <c r="E29" s="89">
        <f t="shared" si="6"/>
        <v>0.052953880433761966</v>
      </c>
      <c r="F29" s="89">
        <f t="shared" si="6"/>
        <v>0.05419407915490043</v>
      </c>
      <c r="G29" s="89">
        <f t="shared" si="6"/>
        <v>0.054079414875136</v>
      </c>
      <c r="H29" s="89"/>
      <c r="I29" s="89"/>
      <c r="J29" s="89"/>
      <c r="K29" s="89"/>
      <c r="L29" s="89"/>
      <c r="M29" s="89"/>
      <c r="N29" s="147"/>
    </row>
    <row r="30" spans="1:14" ht="13.5" customHeight="1">
      <c r="A30" s="99" t="s">
        <v>48</v>
      </c>
      <c r="B30" s="89">
        <f aca="true" t="shared" si="7" ref="B30:G30">+(B10/B6)</f>
        <v>0.010268075762602089</v>
      </c>
      <c r="C30" s="89">
        <f t="shared" si="7"/>
        <v>0.01610958138379363</v>
      </c>
      <c r="D30" s="89">
        <f t="shared" si="7"/>
        <v>0.016693744394910254</v>
      </c>
      <c r="E30" s="89">
        <f t="shared" si="7"/>
        <v>0.015056808809235588</v>
      </c>
      <c r="F30" s="89">
        <f t="shared" si="7"/>
        <v>0.027555071026419457</v>
      </c>
      <c r="G30" s="89">
        <f t="shared" si="7"/>
        <v>0.027995810392357264</v>
      </c>
      <c r="H30" s="89"/>
      <c r="I30" s="89"/>
      <c r="J30" s="89"/>
      <c r="K30" s="89"/>
      <c r="L30" s="89"/>
      <c r="M30" s="89"/>
      <c r="N30" s="147"/>
    </row>
    <row r="31" spans="1:14" ht="13.5" customHeight="1">
      <c r="A31" s="100" t="s">
        <v>49</v>
      </c>
      <c r="B31" s="89">
        <f aca="true" t="shared" si="8" ref="B31:G31">+(B11/B6)</f>
        <v>0.05269892422160087</v>
      </c>
      <c r="C31" s="89">
        <f t="shared" si="8"/>
        <v>0.05869063392820173</v>
      </c>
      <c r="D31" s="89">
        <f t="shared" si="8"/>
        <v>0.057721051742289343</v>
      </c>
      <c r="E31" s="89">
        <f t="shared" si="8"/>
        <v>0.05691285932174571</v>
      </c>
      <c r="F31" s="89">
        <f t="shared" si="8"/>
        <v>0.06184560176247473</v>
      </c>
      <c r="G31" s="89">
        <f t="shared" si="8"/>
        <v>0.07164431955648996</v>
      </c>
      <c r="H31" s="89"/>
      <c r="I31" s="89"/>
      <c r="J31" s="89"/>
      <c r="K31" s="89"/>
      <c r="L31" s="89"/>
      <c r="M31" s="89"/>
      <c r="N31" s="147"/>
    </row>
    <row r="32" spans="1:14" ht="13.5" customHeight="1">
      <c r="A32" s="100" t="s">
        <v>50</v>
      </c>
      <c r="B32" s="89">
        <f aca="true" t="shared" si="9" ref="B32:G32">+(B12/B6)</f>
        <v>0.023074209226524284</v>
      </c>
      <c r="C32" s="89">
        <f t="shared" si="9"/>
        <v>0.022874311622707134</v>
      </c>
      <c r="D32" s="89">
        <f t="shared" si="9"/>
        <v>0.023210595406750804</v>
      </c>
      <c r="E32" s="89">
        <f t="shared" si="9"/>
        <v>0.022873254306023993</v>
      </c>
      <c r="F32" s="89">
        <f t="shared" si="9"/>
        <v>0.022974756536727058</v>
      </c>
      <c r="G32" s="89">
        <f t="shared" si="9"/>
        <v>0.02371236771161703</v>
      </c>
      <c r="H32" s="89"/>
      <c r="I32" s="89"/>
      <c r="J32" s="89"/>
      <c r="K32" s="89"/>
      <c r="L32" s="89"/>
      <c r="M32" s="89"/>
      <c r="N32" s="147"/>
    </row>
    <row r="33" spans="1:14" ht="13.5" customHeight="1" thickBot="1">
      <c r="A33" s="101" t="s">
        <v>51</v>
      </c>
      <c r="B33" s="90">
        <f aca="true" t="shared" si="10" ref="B33:G33">+(B13/B6)</f>
        <v>0.02880590177400755</v>
      </c>
      <c r="C33" s="90">
        <f t="shared" si="10"/>
        <v>0.028681524574551778</v>
      </c>
      <c r="D33" s="90">
        <f t="shared" si="10"/>
        <v>0.029152965336175413</v>
      </c>
      <c r="E33" s="90">
        <f t="shared" si="10"/>
        <v>0.028385371065447505</v>
      </c>
      <c r="F33" s="90">
        <f t="shared" si="10"/>
        <v>0.028733587206411934</v>
      </c>
      <c r="G33" s="90">
        <f t="shared" si="10"/>
        <v>0.029213129804290545</v>
      </c>
      <c r="H33" s="90"/>
      <c r="I33" s="90"/>
      <c r="J33" s="90"/>
      <c r="K33" s="90"/>
      <c r="L33" s="90"/>
      <c r="M33" s="90"/>
      <c r="N33" s="147"/>
    </row>
    <row r="34" spans="1:14" ht="13.5" customHeight="1" thickBot="1" thickTop="1">
      <c r="A34" s="102" t="s">
        <v>41</v>
      </c>
      <c r="B34" s="91">
        <f aca="true" t="shared" si="11" ref="B34:G34">SUM(B35:B36)</f>
        <v>0.1389586591472758</v>
      </c>
      <c r="C34" s="91">
        <f t="shared" si="11"/>
        <v>0.14795971181317544</v>
      </c>
      <c r="D34" s="91">
        <f t="shared" si="11"/>
        <v>0.146542065792381</v>
      </c>
      <c r="E34" s="91">
        <f t="shared" si="11"/>
        <v>0.15450168891054483</v>
      </c>
      <c r="F34" s="91">
        <f t="shared" si="11"/>
        <v>0.14516190086836706</v>
      </c>
      <c r="G34" s="91">
        <f t="shared" si="11"/>
        <v>0.14348645351741907</v>
      </c>
      <c r="H34" s="91"/>
      <c r="I34" s="91"/>
      <c r="J34" s="91"/>
      <c r="K34" s="91"/>
      <c r="L34" s="91"/>
      <c r="M34" s="91"/>
      <c r="N34" s="148"/>
    </row>
    <row r="35" spans="1:14" ht="13.5" customHeight="1" thickTop="1">
      <c r="A35" s="103" t="s">
        <v>52</v>
      </c>
      <c r="B35" s="89">
        <f aca="true" t="shared" si="12" ref="B35:G35">+(B15/B6)</f>
        <v>0.06761659531670432</v>
      </c>
      <c r="C35" s="89">
        <f t="shared" si="12"/>
        <v>0.07172063268601714</v>
      </c>
      <c r="D35" s="89">
        <f t="shared" si="12"/>
        <v>0.07246000077983858</v>
      </c>
      <c r="E35" s="89">
        <f t="shared" si="12"/>
        <v>0.07493636448998962</v>
      </c>
      <c r="F35" s="89">
        <f t="shared" si="12"/>
        <v>0.0710011835633585</v>
      </c>
      <c r="G35" s="89">
        <f t="shared" si="12"/>
        <v>0.07184467004303731</v>
      </c>
      <c r="H35" s="89"/>
      <c r="I35" s="89"/>
      <c r="J35" s="89"/>
      <c r="K35" s="89"/>
      <c r="L35" s="89"/>
      <c r="M35" s="89"/>
      <c r="N35" s="147"/>
    </row>
    <row r="36" spans="1:14" ht="13.5" customHeight="1" thickBot="1">
      <c r="A36" s="101" t="s">
        <v>53</v>
      </c>
      <c r="B36" s="92">
        <f aca="true" t="shared" si="13" ref="B36:G36">+(B16/B6)</f>
        <v>0.07134206383057148</v>
      </c>
      <c r="C36" s="92">
        <f t="shared" si="13"/>
        <v>0.0762390791271583</v>
      </c>
      <c r="D36" s="92">
        <f t="shared" si="13"/>
        <v>0.0740820650125424</v>
      </c>
      <c r="E36" s="92">
        <f t="shared" si="13"/>
        <v>0.07956532442055522</v>
      </c>
      <c r="F36" s="92">
        <f t="shared" si="13"/>
        <v>0.07416071730500856</v>
      </c>
      <c r="G36" s="92">
        <f t="shared" si="13"/>
        <v>0.07164178347438177</v>
      </c>
      <c r="H36" s="92"/>
      <c r="I36" s="92"/>
      <c r="J36" s="92"/>
      <c r="K36" s="92"/>
      <c r="L36" s="92"/>
      <c r="M36" s="92"/>
      <c r="N36" s="147"/>
    </row>
    <row r="37" spans="1:14" ht="13.5" customHeight="1" thickBot="1" thickTop="1">
      <c r="A37" s="101" t="s">
        <v>43</v>
      </c>
      <c r="B37" s="93">
        <f aca="true" t="shared" si="14" ref="B37:G37">+(B17/B6)</f>
        <v>0.022155348087768353</v>
      </c>
      <c r="C37" s="93">
        <f t="shared" si="14"/>
        <v>0.022677632396174072</v>
      </c>
      <c r="D37" s="93">
        <f t="shared" si="14"/>
        <v>0.022909057825030218</v>
      </c>
      <c r="E37" s="93">
        <f t="shared" si="14"/>
        <v>0.02259409553828155</v>
      </c>
      <c r="F37" s="93">
        <f t="shared" si="14"/>
        <v>0.022886430912958885</v>
      </c>
      <c r="G37" s="93">
        <f t="shared" si="14"/>
        <v>0.010570390226953988</v>
      </c>
      <c r="H37" s="93"/>
      <c r="I37" s="93"/>
      <c r="J37" s="93"/>
      <c r="K37" s="93"/>
      <c r="L37" s="93"/>
      <c r="M37" s="93"/>
      <c r="N37" s="148"/>
    </row>
    <row r="38" spans="1:14" ht="13.5" customHeight="1" thickBot="1" thickTop="1">
      <c r="A38" s="104" t="s">
        <v>44</v>
      </c>
      <c r="B38" s="91">
        <f aca="true" t="shared" si="15" ref="B38:G38">+(B18/B6)</f>
        <v>0</v>
      </c>
      <c r="C38" s="91">
        <f t="shared" si="15"/>
        <v>0</v>
      </c>
      <c r="D38" s="91">
        <f t="shared" si="15"/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/>
      <c r="I38" s="91"/>
      <c r="J38" s="91"/>
      <c r="K38" s="91"/>
      <c r="L38" s="91"/>
      <c r="M38" s="91"/>
      <c r="N38" s="148"/>
    </row>
    <row r="39" spans="1:14" ht="13.5" customHeight="1" thickBot="1" thickTop="1">
      <c r="A39" s="101" t="s">
        <v>45</v>
      </c>
      <c r="B39" s="91">
        <f aca="true" t="shared" si="16" ref="B39:G39">+(B19/B6)</f>
        <v>0.09900531307099716</v>
      </c>
      <c r="C39" s="91">
        <f t="shared" si="16"/>
        <v>0.09752960539936234</v>
      </c>
      <c r="D39" s="91">
        <f t="shared" si="16"/>
        <v>0.09786974096362053</v>
      </c>
      <c r="E39" s="91">
        <f t="shared" si="16"/>
        <v>0.09547991198885396</v>
      </c>
      <c r="F39" s="91">
        <f t="shared" si="16"/>
        <v>0.09488443223027247</v>
      </c>
      <c r="G39" s="91">
        <f t="shared" si="16"/>
        <v>0.09535668726810699</v>
      </c>
      <c r="H39" s="91"/>
      <c r="I39" s="91"/>
      <c r="J39" s="91"/>
      <c r="K39" s="91"/>
      <c r="L39" s="91"/>
      <c r="M39" s="91"/>
      <c r="N39" s="148"/>
    </row>
    <row r="40" spans="1:14" ht="13.5" customHeight="1" thickBot="1" thickTop="1">
      <c r="A40" s="105" t="s">
        <v>46</v>
      </c>
      <c r="B40" s="94">
        <f aca="true" t="shared" si="17" ref="B40:G40">+(B20/B6)</f>
        <v>0.021918392493246765</v>
      </c>
      <c r="C40" s="94">
        <f t="shared" si="17"/>
        <v>0.021300877810442632</v>
      </c>
      <c r="D40" s="94">
        <f t="shared" si="17"/>
        <v>0.021398770454515915</v>
      </c>
      <c r="E40" s="94">
        <f t="shared" si="17"/>
        <v>0.020713580566489274</v>
      </c>
      <c r="F40" s="94">
        <f t="shared" si="17"/>
        <v>0.02063538930149573</v>
      </c>
      <c r="G40" s="94">
        <f t="shared" si="17"/>
        <v>0.020778120712436187</v>
      </c>
      <c r="H40" s="94"/>
      <c r="I40" s="94"/>
      <c r="J40" s="94"/>
      <c r="K40" s="94"/>
      <c r="L40" s="94"/>
      <c r="M40" s="94"/>
      <c r="N40" s="148"/>
    </row>
    <row r="41" spans="1:14" ht="12" customHeight="1">
      <c r="A41" s="70"/>
      <c r="B41" s="30"/>
      <c r="C41" s="30"/>
      <c r="D41" s="30"/>
      <c r="E41" s="30"/>
      <c r="F41" s="30"/>
      <c r="G41" s="30"/>
      <c r="H41" s="71" t="s">
        <v>54</v>
      </c>
      <c r="I41" s="72">
        <v>42219</v>
      </c>
      <c r="J41" s="71" t="s">
        <v>32</v>
      </c>
      <c r="K41" s="72">
        <f ca="1">+TODAY()</f>
        <v>42257</v>
      </c>
      <c r="L41" s="30"/>
      <c r="M41" s="30"/>
      <c r="N41" s="30"/>
    </row>
    <row r="42" spans="1:14" ht="12" customHeight="1">
      <c r="A42" s="70"/>
      <c r="B42" s="30"/>
      <c r="C42" s="30"/>
      <c r="D42" s="30"/>
      <c r="E42" s="30"/>
      <c r="F42" s="30"/>
      <c r="G42" s="30"/>
      <c r="H42" s="71"/>
      <c r="I42" s="72"/>
      <c r="J42" s="71"/>
      <c r="K42" s="72"/>
      <c r="L42" s="30"/>
      <c r="M42" s="30"/>
      <c r="N42" s="30"/>
    </row>
    <row r="43" spans="1:14" ht="12" customHeight="1">
      <c r="A43" s="7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5" ht="15">
      <c r="A44" s="66" t="s">
        <v>55</v>
      </c>
      <c r="B44" s="29"/>
      <c r="C44" s="29"/>
      <c r="D44" s="29"/>
      <c r="E44" s="29"/>
    </row>
    <row r="45" spans="1:5" ht="11.25" customHeight="1" thickBot="1">
      <c r="A45" s="66"/>
      <c r="B45" s="29"/>
      <c r="C45" s="29"/>
      <c r="D45" s="29"/>
      <c r="E45" s="29"/>
    </row>
    <row r="46" spans="1:15" ht="13.5" customHeight="1">
      <c r="A46" s="115"/>
      <c r="B46" s="117" t="s">
        <v>1</v>
      </c>
      <c r="C46" s="117" t="s">
        <v>2</v>
      </c>
      <c r="D46" s="117" t="s">
        <v>3</v>
      </c>
      <c r="E46" s="117" t="s">
        <v>4</v>
      </c>
      <c r="F46" s="117" t="s">
        <v>5</v>
      </c>
      <c r="G46" s="117" t="s">
        <v>6</v>
      </c>
      <c r="H46" s="117" t="s">
        <v>9</v>
      </c>
      <c r="I46" s="117" t="s">
        <v>10</v>
      </c>
      <c r="J46" s="117" t="s">
        <v>11</v>
      </c>
      <c r="K46" s="117" t="s">
        <v>12</v>
      </c>
      <c r="L46" s="117" t="s">
        <v>13</v>
      </c>
      <c r="M46" s="117" t="s">
        <v>15</v>
      </c>
      <c r="N46" s="143"/>
      <c r="O46" s="135" t="s">
        <v>81</v>
      </c>
    </row>
    <row r="47" spans="1:15" ht="13.5" customHeight="1" thickBot="1">
      <c r="A47" s="163" t="s">
        <v>83</v>
      </c>
      <c r="B47" s="119">
        <f aca="true" t="shared" si="18" ref="B47:M47">+B7+B14+B17+B18+B19+B20</f>
        <v>379818</v>
      </c>
      <c r="C47" s="119">
        <f t="shared" si="18"/>
        <v>386416</v>
      </c>
      <c r="D47" s="119">
        <f t="shared" si="18"/>
        <v>384695</v>
      </c>
      <c r="E47" s="119">
        <f t="shared" si="18"/>
        <v>394041</v>
      </c>
      <c r="F47" s="119">
        <f t="shared" si="18"/>
        <v>396261</v>
      </c>
      <c r="G47" s="119">
        <f t="shared" si="18"/>
        <v>394309</v>
      </c>
      <c r="H47" s="119">
        <f t="shared" si="18"/>
        <v>0</v>
      </c>
      <c r="I47" s="119">
        <f t="shared" si="18"/>
        <v>0</v>
      </c>
      <c r="J47" s="119">
        <f t="shared" si="18"/>
        <v>0</v>
      </c>
      <c r="K47" s="119">
        <f t="shared" si="18"/>
        <v>0</v>
      </c>
      <c r="L47" s="119">
        <f t="shared" si="18"/>
        <v>0</v>
      </c>
      <c r="M47" s="119">
        <f t="shared" si="18"/>
        <v>0</v>
      </c>
      <c r="N47" s="150"/>
      <c r="O47" s="136" t="s">
        <v>82</v>
      </c>
    </row>
    <row r="48" spans="1:15" ht="13.5" customHeight="1" thickTop="1">
      <c r="A48" s="159" t="s">
        <v>42</v>
      </c>
      <c r="B48" s="152">
        <f aca="true" t="shared" si="19" ref="B48:M48">+B7/B6</f>
        <v>0.7179622872007119</v>
      </c>
      <c r="C48" s="152">
        <f t="shared" si="19"/>
        <v>0.7105321725808456</v>
      </c>
      <c r="D48" s="152">
        <f t="shared" si="19"/>
        <v>0.7112803649644523</v>
      </c>
      <c r="E48" s="152">
        <f t="shared" si="19"/>
        <v>0.7067107229958304</v>
      </c>
      <c r="F48" s="152">
        <f t="shared" si="19"/>
        <v>0.7164318466869058</v>
      </c>
      <c r="G48" s="152">
        <f t="shared" si="19"/>
        <v>0.7298083482750838</v>
      </c>
      <c r="H48" s="152" t="e">
        <f t="shared" si="19"/>
        <v>#DIV/0!</v>
      </c>
      <c r="I48" s="152" t="e">
        <f t="shared" si="19"/>
        <v>#DIV/0!</v>
      </c>
      <c r="J48" s="152" t="e">
        <f t="shared" si="19"/>
        <v>#DIV/0!</v>
      </c>
      <c r="K48" s="152" t="e">
        <f t="shared" si="19"/>
        <v>#DIV/0!</v>
      </c>
      <c r="L48" s="152" t="e">
        <f t="shared" si="19"/>
        <v>#DIV/0!</v>
      </c>
      <c r="M48" s="152" t="e">
        <f t="shared" si="19"/>
        <v>#DIV/0!</v>
      </c>
      <c r="N48" s="114"/>
      <c r="O48" s="139">
        <f>+O49+O50+O51</f>
        <v>0.6900000000000001</v>
      </c>
    </row>
    <row r="49" spans="1:15" ht="13.5" customHeight="1">
      <c r="A49" s="121" t="s">
        <v>72</v>
      </c>
      <c r="B49" s="118">
        <f aca="true" t="shared" si="20" ref="B49:M49">+B8/B6</f>
        <v>0.5495553133342812</v>
      </c>
      <c r="C49" s="118">
        <f t="shared" si="20"/>
        <v>0.5313392820173077</v>
      </c>
      <c r="D49" s="118">
        <f t="shared" si="20"/>
        <v>0.5319434876980466</v>
      </c>
      <c r="E49" s="118">
        <f t="shared" si="20"/>
        <v>0.5305285490596157</v>
      </c>
      <c r="F49" s="118">
        <f t="shared" si="20"/>
        <v>0.5211287509999722</v>
      </c>
      <c r="G49" s="118">
        <f t="shared" si="20"/>
        <v>0.523163305935193</v>
      </c>
      <c r="H49" s="118" t="e">
        <f t="shared" si="20"/>
        <v>#DIV/0!</v>
      </c>
      <c r="I49" s="118" t="e">
        <f t="shared" si="20"/>
        <v>#DIV/0!</v>
      </c>
      <c r="J49" s="118" t="e">
        <f t="shared" si="20"/>
        <v>#DIV/0!</v>
      </c>
      <c r="K49" s="118" t="e">
        <f t="shared" si="20"/>
        <v>#DIV/0!</v>
      </c>
      <c r="L49" s="118" t="e">
        <f t="shared" si="20"/>
        <v>#DIV/0!</v>
      </c>
      <c r="M49" s="118" t="e">
        <f t="shared" si="20"/>
        <v>#DIV/0!</v>
      </c>
      <c r="N49" s="114"/>
      <c r="O49" s="137">
        <v>0.5</v>
      </c>
    </row>
    <row r="50" spans="1:15" ht="13.5" customHeight="1">
      <c r="A50" s="140" t="s">
        <v>71</v>
      </c>
      <c r="B50" s="118">
        <f aca="true" t="shared" si="21" ref="B50:M50">+(B9+B10+B11+B12)/B6</f>
        <v>0.1396010720924232</v>
      </c>
      <c r="C50" s="118">
        <f t="shared" si="21"/>
        <v>0.15051136598898596</v>
      </c>
      <c r="D50" s="118">
        <f t="shared" si="21"/>
        <v>0.15018391193023045</v>
      </c>
      <c r="E50" s="118">
        <f t="shared" si="21"/>
        <v>0.14779680287076727</v>
      </c>
      <c r="F50" s="118">
        <f t="shared" si="21"/>
        <v>0.16656950848052168</v>
      </c>
      <c r="G50" s="118">
        <f t="shared" si="21"/>
        <v>0.17743191253560026</v>
      </c>
      <c r="H50" s="118" t="e">
        <f t="shared" si="21"/>
        <v>#DIV/0!</v>
      </c>
      <c r="I50" s="118" t="e">
        <f t="shared" si="21"/>
        <v>#DIV/0!</v>
      </c>
      <c r="J50" s="118" t="e">
        <f t="shared" si="21"/>
        <v>#DIV/0!</v>
      </c>
      <c r="K50" s="118" t="e">
        <f t="shared" si="21"/>
        <v>#DIV/0!</v>
      </c>
      <c r="L50" s="118" t="e">
        <f t="shared" si="21"/>
        <v>#DIV/0!</v>
      </c>
      <c r="M50" s="118" t="e">
        <f t="shared" si="21"/>
        <v>#DIV/0!</v>
      </c>
      <c r="N50" s="114"/>
      <c r="O50" s="137">
        <v>0.16</v>
      </c>
    </row>
    <row r="51" spans="1:15" ht="13.5" customHeight="1" thickBot="1">
      <c r="A51" s="116" t="s">
        <v>73</v>
      </c>
      <c r="B51" s="118">
        <f aca="true" t="shared" si="22" ref="B51:M51">+B13/B6</f>
        <v>0.02880590177400755</v>
      </c>
      <c r="C51" s="118">
        <f t="shared" si="22"/>
        <v>0.028681524574551778</v>
      </c>
      <c r="D51" s="118">
        <f t="shared" si="22"/>
        <v>0.029152965336175413</v>
      </c>
      <c r="E51" s="118">
        <f t="shared" si="22"/>
        <v>0.028385371065447505</v>
      </c>
      <c r="F51" s="118">
        <f t="shared" si="22"/>
        <v>0.028733587206411934</v>
      </c>
      <c r="G51" s="118">
        <f t="shared" si="22"/>
        <v>0.029213129804290545</v>
      </c>
      <c r="H51" s="118" t="e">
        <f t="shared" si="22"/>
        <v>#DIV/0!</v>
      </c>
      <c r="I51" s="118" t="e">
        <f t="shared" si="22"/>
        <v>#DIV/0!</v>
      </c>
      <c r="J51" s="118" t="e">
        <f t="shared" si="22"/>
        <v>#DIV/0!</v>
      </c>
      <c r="K51" s="118" t="e">
        <f t="shared" si="22"/>
        <v>#DIV/0!</v>
      </c>
      <c r="L51" s="118" t="e">
        <f t="shared" si="22"/>
        <v>#DIV/0!</v>
      </c>
      <c r="M51" s="118" t="e">
        <f t="shared" si="22"/>
        <v>#DIV/0!</v>
      </c>
      <c r="N51" s="114"/>
      <c r="O51" s="137">
        <v>0.03</v>
      </c>
    </row>
    <row r="52" spans="1:15" ht="13.5" customHeight="1" thickBot="1" thickTop="1">
      <c r="A52" s="122"/>
      <c r="B52" s="151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49"/>
      <c r="N52" s="149"/>
      <c r="O52" s="26"/>
    </row>
    <row r="53" spans="1:15" ht="13.5" customHeight="1" thickTop="1">
      <c r="A53" s="159" t="s">
        <v>41</v>
      </c>
      <c r="B53" s="153">
        <f aca="true" t="shared" si="23" ref="B53:M53">+B14/B47</f>
        <v>0.1389586591472758</v>
      </c>
      <c r="C53" s="154">
        <f t="shared" si="23"/>
        <v>0.14795971181317544</v>
      </c>
      <c r="D53" s="154">
        <f t="shared" si="23"/>
        <v>0.14654206579238097</v>
      </c>
      <c r="E53" s="154">
        <f t="shared" si="23"/>
        <v>0.15450168891054483</v>
      </c>
      <c r="F53" s="155">
        <f t="shared" si="23"/>
        <v>0.14516190086836706</v>
      </c>
      <c r="G53" s="155">
        <f t="shared" si="23"/>
        <v>0.1434864535174191</v>
      </c>
      <c r="H53" s="155" t="e">
        <f t="shared" si="23"/>
        <v>#DIV/0!</v>
      </c>
      <c r="I53" s="155" t="e">
        <f t="shared" si="23"/>
        <v>#DIV/0!</v>
      </c>
      <c r="J53" s="155" t="e">
        <f t="shared" si="23"/>
        <v>#DIV/0!</v>
      </c>
      <c r="K53" s="155" t="e">
        <f t="shared" si="23"/>
        <v>#DIV/0!</v>
      </c>
      <c r="L53" s="155" t="e">
        <f t="shared" si="23"/>
        <v>#DIV/0!</v>
      </c>
      <c r="M53" s="155" t="e">
        <f t="shared" si="23"/>
        <v>#DIV/0!</v>
      </c>
      <c r="N53" s="114"/>
      <c r="O53" s="139">
        <f>+O54+O55</f>
        <v>0.18</v>
      </c>
    </row>
    <row r="54" spans="1:15" ht="13.5" customHeight="1">
      <c r="A54" s="120" t="s">
        <v>74</v>
      </c>
      <c r="B54" s="118">
        <f aca="true" t="shared" si="24" ref="B54:M54">+B16/B6</f>
        <v>0.07134206383057148</v>
      </c>
      <c r="C54" s="118">
        <f t="shared" si="24"/>
        <v>0.0762390791271583</v>
      </c>
      <c r="D54" s="118">
        <f t="shared" si="24"/>
        <v>0.0740820650125424</v>
      </c>
      <c r="E54" s="118">
        <f t="shared" si="24"/>
        <v>0.07956532442055522</v>
      </c>
      <c r="F54" s="118">
        <f t="shared" si="24"/>
        <v>0.07416071730500856</v>
      </c>
      <c r="G54" s="118">
        <f t="shared" si="24"/>
        <v>0.07164178347438177</v>
      </c>
      <c r="H54" s="118" t="e">
        <f t="shared" si="24"/>
        <v>#DIV/0!</v>
      </c>
      <c r="I54" s="118" t="e">
        <f t="shared" si="24"/>
        <v>#DIV/0!</v>
      </c>
      <c r="J54" s="118" t="e">
        <f t="shared" si="24"/>
        <v>#DIV/0!</v>
      </c>
      <c r="K54" s="118" t="e">
        <f t="shared" si="24"/>
        <v>#DIV/0!</v>
      </c>
      <c r="L54" s="118" t="e">
        <f t="shared" si="24"/>
        <v>#DIV/0!</v>
      </c>
      <c r="M54" s="118" t="e">
        <f t="shared" si="24"/>
        <v>#DIV/0!</v>
      </c>
      <c r="N54" s="114"/>
      <c r="O54" s="137">
        <v>0.05</v>
      </c>
    </row>
    <row r="55" spans="1:15" ht="13.5" customHeight="1" thickBot="1">
      <c r="A55" s="120" t="s">
        <v>71</v>
      </c>
      <c r="B55" s="118">
        <f aca="true" t="shared" si="25" ref="B55:M55">+B15/B6</f>
        <v>0.06761659531670432</v>
      </c>
      <c r="C55" s="118">
        <f t="shared" si="25"/>
        <v>0.07172063268601714</v>
      </c>
      <c r="D55" s="118">
        <f t="shared" si="25"/>
        <v>0.07246000077983858</v>
      </c>
      <c r="E55" s="118">
        <f t="shared" si="25"/>
        <v>0.07493636448998962</v>
      </c>
      <c r="F55" s="118">
        <f t="shared" si="25"/>
        <v>0.0710011835633585</v>
      </c>
      <c r="G55" s="118">
        <f t="shared" si="25"/>
        <v>0.07184467004303731</v>
      </c>
      <c r="H55" s="118" t="e">
        <f t="shared" si="25"/>
        <v>#DIV/0!</v>
      </c>
      <c r="I55" s="118" t="e">
        <f t="shared" si="25"/>
        <v>#DIV/0!</v>
      </c>
      <c r="J55" s="118" t="e">
        <f t="shared" si="25"/>
        <v>#DIV/0!</v>
      </c>
      <c r="K55" s="118" t="e">
        <f t="shared" si="25"/>
        <v>#DIV/0!</v>
      </c>
      <c r="L55" s="118" t="e">
        <f t="shared" si="25"/>
        <v>#DIV/0!</v>
      </c>
      <c r="M55" s="118" t="e">
        <f t="shared" si="25"/>
        <v>#DIV/0!</v>
      </c>
      <c r="N55" s="114"/>
      <c r="O55" s="137">
        <v>0.13</v>
      </c>
    </row>
    <row r="56" spans="1:15" ht="13.5" customHeight="1" thickBot="1" thickTop="1">
      <c r="A56" s="122"/>
      <c r="B56" s="151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49"/>
      <c r="N56" s="149"/>
      <c r="O56" s="26"/>
    </row>
    <row r="57" spans="1:15" ht="13.5" customHeight="1" thickBot="1" thickTop="1">
      <c r="A57" s="159" t="s">
        <v>77</v>
      </c>
      <c r="B57" s="153">
        <f aca="true" t="shared" si="26" ref="B57:H57">+B17/B47</f>
        <v>0.022155348087768353</v>
      </c>
      <c r="C57" s="154">
        <f t="shared" si="26"/>
        <v>0.022677632396174072</v>
      </c>
      <c r="D57" s="155">
        <f t="shared" si="26"/>
        <v>0.022909057825030218</v>
      </c>
      <c r="E57" s="154">
        <f t="shared" si="26"/>
        <v>0.02259409553828155</v>
      </c>
      <c r="F57" s="155">
        <f t="shared" si="26"/>
        <v>0.022886430912958885</v>
      </c>
      <c r="G57" s="154">
        <f t="shared" si="26"/>
        <v>0.010570390226953988</v>
      </c>
      <c r="H57" s="154" t="e">
        <f t="shared" si="26"/>
        <v>#DIV/0!</v>
      </c>
      <c r="I57" s="154" t="e">
        <f>+I17/I47</f>
        <v>#DIV/0!</v>
      </c>
      <c r="J57" s="154" t="e">
        <f>+J17/J47</f>
        <v>#DIV/0!</v>
      </c>
      <c r="K57" s="154" t="e">
        <f>+K17/K47</f>
        <v>#DIV/0!</v>
      </c>
      <c r="L57" s="154" t="e">
        <f>+L17/L47</f>
        <v>#DIV/0!</v>
      </c>
      <c r="M57" s="154" t="e">
        <f>+M17/M47</f>
        <v>#DIV/0!</v>
      </c>
      <c r="N57" s="114"/>
      <c r="O57" s="139">
        <v>0.025</v>
      </c>
    </row>
    <row r="58" spans="1:15" ht="13.5" customHeight="1" thickBot="1" thickTop="1">
      <c r="A58" s="122"/>
      <c r="B58" s="149"/>
      <c r="C58" s="125"/>
      <c r="D58" s="125"/>
      <c r="E58" s="123"/>
      <c r="F58" s="125"/>
      <c r="G58" s="123"/>
      <c r="H58" s="125"/>
      <c r="I58" s="125"/>
      <c r="J58" s="125"/>
      <c r="K58" s="125"/>
      <c r="L58" s="123"/>
      <c r="M58" s="149"/>
      <c r="N58" s="149"/>
      <c r="O58" s="26"/>
    </row>
    <row r="59" spans="1:15" ht="13.5" customHeight="1" thickBot="1" thickTop="1">
      <c r="A59" s="160" t="s">
        <v>44</v>
      </c>
      <c r="B59" s="153">
        <f aca="true" t="shared" si="27" ref="B59:H59">+B18/B47</f>
        <v>0</v>
      </c>
      <c r="C59" s="156">
        <f t="shared" si="27"/>
        <v>0</v>
      </c>
      <c r="D59" s="156">
        <f t="shared" si="27"/>
        <v>0</v>
      </c>
      <c r="E59" s="157">
        <f t="shared" si="27"/>
        <v>0</v>
      </c>
      <c r="F59" s="156">
        <f t="shared" si="27"/>
        <v>0</v>
      </c>
      <c r="G59" s="156">
        <f t="shared" si="27"/>
        <v>0</v>
      </c>
      <c r="H59" s="156" t="e">
        <f t="shared" si="27"/>
        <v>#DIV/0!</v>
      </c>
      <c r="I59" s="156" t="e">
        <f>+I18/I47</f>
        <v>#DIV/0!</v>
      </c>
      <c r="J59" s="156" t="e">
        <f>+J18/J47</f>
        <v>#DIV/0!</v>
      </c>
      <c r="K59" s="156" t="e">
        <f>+K18/K47</f>
        <v>#DIV/0!</v>
      </c>
      <c r="L59" s="156" t="e">
        <f>+L18/L47</f>
        <v>#DIV/0!</v>
      </c>
      <c r="M59" s="156" t="e">
        <f>+M18/M47</f>
        <v>#DIV/0!</v>
      </c>
      <c r="N59" s="114"/>
      <c r="O59" s="138">
        <v>0</v>
      </c>
    </row>
    <row r="60" spans="1:15" ht="13.5" customHeight="1" thickBot="1" thickTop="1">
      <c r="A60" s="122"/>
      <c r="B60" s="149"/>
      <c r="C60" s="151"/>
      <c r="D60" s="151"/>
      <c r="E60" s="151"/>
      <c r="F60" s="151"/>
      <c r="G60" s="151"/>
      <c r="H60" s="123"/>
      <c r="I60" s="123"/>
      <c r="J60" s="123"/>
      <c r="K60" s="123"/>
      <c r="L60" s="123"/>
      <c r="M60" s="123"/>
      <c r="N60" s="149"/>
      <c r="O60" s="26"/>
    </row>
    <row r="61" spans="1:15" ht="13.5" customHeight="1" thickBot="1" thickTop="1">
      <c r="A61" s="160" t="s">
        <v>78</v>
      </c>
      <c r="B61" s="126">
        <f aca="true" t="shared" si="28" ref="B61:H61">+B19/B47</f>
        <v>0.09900531307099716</v>
      </c>
      <c r="C61" s="142">
        <f t="shared" si="28"/>
        <v>0.09752960539936234</v>
      </c>
      <c r="D61" s="126">
        <f t="shared" si="28"/>
        <v>0.09786974096362053</v>
      </c>
      <c r="E61" s="142">
        <f t="shared" si="28"/>
        <v>0.09547991198885396</v>
      </c>
      <c r="F61" s="142">
        <f t="shared" si="28"/>
        <v>0.09488443223027247</v>
      </c>
      <c r="G61" s="126">
        <f t="shared" si="28"/>
        <v>0.09535668726810699</v>
      </c>
      <c r="H61" s="126" t="e">
        <f t="shared" si="28"/>
        <v>#DIV/0!</v>
      </c>
      <c r="I61" s="126" t="e">
        <f>+I19/I47</f>
        <v>#DIV/0!</v>
      </c>
      <c r="J61" s="126" t="e">
        <f>+J19/J47</f>
        <v>#DIV/0!</v>
      </c>
      <c r="K61" s="126" t="e">
        <f>+K19/K47</f>
        <v>#DIV/0!</v>
      </c>
      <c r="L61" s="126" t="e">
        <f>+L19/L47</f>
        <v>#DIV/0!</v>
      </c>
      <c r="M61" s="126" t="e">
        <f>+M19/M47</f>
        <v>#DIV/0!</v>
      </c>
      <c r="N61" s="114"/>
      <c r="O61" s="138">
        <v>0.08</v>
      </c>
    </row>
    <row r="62" spans="1:15" ht="13.5" customHeight="1" thickBot="1" thickTop="1">
      <c r="A62" s="122"/>
      <c r="B62" s="73"/>
      <c r="C62" s="73"/>
      <c r="D62" s="73"/>
      <c r="E62" s="73"/>
      <c r="F62" s="73"/>
      <c r="G62" s="73"/>
      <c r="H62" s="141"/>
      <c r="I62" s="141"/>
      <c r="J62" s="141"/>
      <c r="K62" s="141"/>
      <c r="L62" s="141"/>
      <c r="M62" s="141"/>
      <c r="N62" s="73"/>
      <c r="O62" s="26"/>
    </row>
    <row r="63" spans="1:15" ht="13.5" customHeight="1" thickTop="1">
      <c r="A63" s="160" t="s">
        <v>79</v>
      </c>
      <c r="B63" s="153">
        <f aca="true" t="shared" si="29" ref="B63:H63">+B20/B47</f>
        <v>0.021918392493246765</v>
      </c>
      <c r="C63" s="158">
        <f t="shared" si="29"/>
        <v>0.021300877810442632</v>
      </c>
      <c r="D63" s="158">
        <f t="shared" si="29"/>
        <v>0.021398770454515915</v>
      </c>
      <c r="E63" s="158">
        <f t="shared" si="29"/>
        <v>0.020713580566489274</v>
      </c>
      <c r="F63" s="153">
        <f t="shared" si="29"/>
        <v>0.02063538930149573</v>
      </c>
      <c r="G63" s="158">
        <f t="shared" si="29"/>
        <v>0.020778120712436187</v>
      </c>
      <c r="H63" s="158" t="e">
        <f t="shared" si="29"/>
        <v>#DIV/0!</v>
      </c>
      <c r="I63" s="158" t="e">
        <f>+I20/I47</f>
        <v>#DIV/0!</v>
      </c>
      <c r="J63" s="158" t="e">
        <f>+J20/J47</f>
        <v>#DIV/0!</v>
      </c>
      <c r="K63" s="158" t="e">
        <f>+K20/K47</f>
        <v>#DIV/0!</v>
      </c>
      <c r="L63" s="158" t="e">
        <f>+L20/L47</f>
        <v>#DIV/0!</v>
      </c>
      <c r="M63" s="158" t="e">
        <f>+M20/M47</f>
        <v>#DIV/0!</v>
      </c>
      <c r="N63" s="114"/>
      <c r="O63" s="139">
        <v>0.025</v>
      </c>
    </row>
    <row r="64" spans="1:15" ht="9.75" customHeight="1">
      <c r="A64" s="130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6"/>
    </row>
    <row r="65" spans="1:15" ht="12" customHeight="1">
      <c r="A65" s="129" t="s">
        <v>80</v>
      </c>
      <c r="B65" s="35">
        <f aca="true" t="shared" si="30" ref="B65:M65">+B48+B53+B57+B59+B61+B63</f>
        <v>0.9999999999999999</v>
      </c>
      <c r="C65" s="35">
        <f t="shared" si="30"/>
        <v>1</v>
      </c>
      <c r="D65" s="35">
        <f t="shared" si="30"/>
        <v>0.9999999999999999</v>
      </c>
      <c r="E65" s="35">
        <f t="shared" si="30"/>
        <v>1</v>
      </c>
      <c r="F65" s="35">
        <f t="shared" si="30"/>
        <v>0.9999999999999999</v>
      </c>
      <c r="G65" s="35">
        <f t="shared" si="30"/>
        <v>1</v>
      </c>
      <c r="H65" s="35" t="e">
        <f t="shared" si="30"/>
        <v>#DIV/0!</v>
      </c>
      <c r="I65" s="35" t="e">
        <f t="shared" si="30"/>
        <v>#DIV/0!</v>
      </c>
      <c r="J65" s="35" t="e">
        <f t="shared" si="30"/>
        <v>#DIV/0!</v>
      </c>
      <c r="K65" s="35" t="e">
        <f t="shared" si="30"/>
        <v>#DIV/0!</v>
      </c>
      <c r="L65" s="35" t="e">
        <f t="shared" si="30"/>
        <v>#DIV/0!</v>
      </c>
      <c r="M65" s="35" t="e">
        <f t="shared" si="30"/>
        <v>#DIV/0!</v>
      </c>
      <c r="N65" s="35"/>
      <c r="O65" s="35">
        <f>+O48+O53+O57+O59+O61+O63</f>
        <v>1</v>
      </c>
    </row>
    <row r="66" spans="1:15" ht="12" customHeight="1">
      <c r="A66" s="12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6"/>
    </row>
    <row r="67" spans="1:15" ht="12" customHeight="1">
      <c r="A67" s="12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26"/>
    </row>
    <row r="68" spans="1:14" ht="12" customHeight="1" thickBot="1">
      <c r="A68" s="106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2" customHeight="1" thickBot="1">
      <c r="A69" s="110" t="s">
        <v>62</v>
      </c>
      <c r="B69" s="111" t="s">
        <v>18</v>
      </c>
      <c r="C69" s="112" t="s">
        <v>65</v>
      </c>
      <c r="D69" s="112" t="s">
        <v>66</v>
      </c>
      <c r="E69" s="112" t="s">
        <v>67</v>
      </c>
      <c r="F69" s="112" t="s">
        <v>68</v>
      </c>
      <c r="G69" s="113" t="s">
        <v>69</v>
      </c>
      <c r="H69" s="25"/>
      <c r="I69" s="25"/>
      <c r="J69" s="35"/>
      <c r="K69" s="35"/>
      <c r="L69" s="25"/>
      <c r="M69" s="35"/>
      <c r="N69" s="35"/>
    </row>
    <row r="70" spans="1:14" ht="12" customHeight="1">
      <c r="A70" s="161" t="s">
        <v>63</v>
      </c>
      <c r="B70" s="131" t="s">
        <v>26</v>
      </c>
      <c r="C70" s="132" t="s">
        <v>36</v>
      </c>
      <c r="D70" s="132" t="s">
        <v>39</v>
      </c>
      <c r="E70" s="132" t="s">
        <v>38</v>
      </c>
      <c r="F70" s="132" t="s">
        <v>37</v>
      </c>
      <c r="G70" s="132" t="s">
        <v>27</v>
      </c>
      <c r="H70" s="25"/>
      <c r="I70" s="35"/>
      <c r="J70" s="35"/>
      <c r="K70" s="35"/>
      <c r="L70" s="25"/>
      <c r="M70" s="35"/>
      <c r="N70" s="35"/>
    </row>
    <row r="71" spans="1:14" ht="12" customHeight="1">
      <c r="A71" s="162" t="s">
        <v>64</v>
      </c>
      <c r="B71" s="133" t="s">
        <v>86</v>
      </c>
      <c r="C71" s="134" t="s">
        <v>87</v>
      </c>
      <c r="D71" s="134" t="s">
        <v>75</v>
      </c>
      <c r="E71" s="134">
        <v>0</v>
      </c>
      <c r="F71" s="134" t="s">
        <v>88</v>
      </c>
      <c r="G71" s="134" t="s">
        <v>70</v>
      </c>
      <c r="H71" s="95"/>
      <c r="I71" s="56"/>
      <c r="J71" s="95"/>
      <c r="K71" s="56"/>
      <c r="L71" s="35"/>
      <c r="M71" s="35"/>
      <c r="N71" s="35"/>
    </row>
    <row r="72" spans="1:14" ht="12" customHeight="1">
      <c r="A72" s="106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2.75">
      <c r="A73" s="25" t="s">
        <v>61</v>
      </c>
      <c r="C73" s="127"/>
      <c r="D73" s="26"/>
      <c r="E73" s="26"/>
      <c r="F73" s="26"/>
      <c r="G73" s="26"/>
      <c r="H73" s="95"/>
      <c r="I73" s="56"/>
      <c r="J73" s="95"/>
      <c r="K73" s="56"/>
      <c r="L73" s="62"/>
      <c r="M73" s="64"/>
      <c r="N73" s="64"/>
    </row>
    <row r="74" spans="1:14" ht="12.75">
      <c r="A74" s="6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62"/>
      <c r="M74" s="64"/>
      <c r="N74" s="64"/>
    </row>
    <row r="78" spans="8:13" ht="12.75">
      <c r="H78" s="25"/>
      <c r="I78" s="25" t="s">
        <v>35</v>
      </c>
      <c r="J78" s="35"/>
      <c r="K78" s="35"/>
      <c r="L78" s="25" t="s">
        <v>56</v>
      </c>
      <c r="M78" s="35"/>
    </row>
    <row r="79" spans="8:13" ht="12.75">
      <c r="H79" s="25"/>
      <c r="I79" s="35"/>
      <c r="J79" s="35"/>
      <c r="K79" s="35"/>
      <c r="L79" s="25"/>
      <c r="M79" s="35"/>
    </row>
    <row r="80" spans="8:13" ht="12.75">
      <c r="H80" s="95" t="s">
        <v>54</v>
      </c>
      <c r="I80" s="56">
        <v>42185</v>
      </c>
      <c r="J80" s="95" t="s">
        <v>57</v>
      </c>
      <c r="K80" s="56">
        <f ca="1">+TODAY()</f>
        <v>42257</v>
      </c>
      <c r="L80" s="35"/>
      <c r="M80" s="35"/>
    </row>
  </sheetData>
  <sheetProtection/>
  <printOptions/>
  <pageMargins left="0.7086614173228347" right="0.11811023622047245" top="0.7874015748031497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4.57421875" style="0" customWidth="1"/>
    <col min="2" max="2" width="3.421875" style="0" customWidth="1"/>
    <col min="3" max="12" width="8.28125" style="0" customWidth="1"/>
    <col min="13" max="14" width="8.140625" style="0" customWidth="1"/>
    <col min="15" max="15" width="8.28125" style="0" customWidth="1"/>
  </cols>
  <sheetData>
    <row r="1" ht="20.25">
      <c r="A1" s="42" t="s">
        <v>20</v>
      </c>
    </row>
    <row r="2" ht="18">
      <c r="A2" s="39"/>
    </row>
    <row r="3" spans="1:13" ht="15">
      <c r="A3" s="49" t="s">
        <v>24</v>
      </c>
      <c r="B3" s="50"/>
      <c r="C3" s="50"/>
      <c r="D3" s="50"/>
      <c r="E3" s="50"/>
      <c r="F3" s="50"/>
      <c r="G3" s="50"/>
      <c r="H3" s="36"/>
      <c r="I3" s="36"/>
      <c r="J3" s="36" t="s">
        <v>16</v>
      </c>
      <c r="K3" s="36" t="s">
        <v>17</v>
      </c>
      <c r="M3" t="s">
        <v>60</v>
      </c>
    </row>
    <row r="4" ht="9.75" customHeight="1" thickBot="1"/>
    <row r="5" spans="1:14" ht="13.5" thickBot="1">
      <c r="A5" s="14"/>
      <c r="B5" s="18"/>
      <c r="C5" s="20">
        <v>2000</v>
      </c>
      <c r="D5" s="19">
        <v>2001</v>
      </c>
      <c r="E5" s="19">
        <v>2002</v>
      </c>
      <c r="F5" s="20">
        <v>2003</v>
      </c>
      <c r="G5" s="19">
        <v>2004</v>
      </c>
      <c r="H5" s="41">
        <v>2005</v>
      </c>
      <c r="I5" s="41">
        <v>2006</v>
      </c>
      <c r="J5" s="41">
        <v>2007</v>
      </c>
      <c r="K5" s="41">
        <v>2008</v>
      </c>
      <c r="L5" s="41">
        <v>2009</v>
      </c>
      <c r="M5" s="41">
        <v>2010</v>
      </c>
      <c r="N5" s="41">
        <v>2011</v>
      </c>
    </row>
    <row r="6" spans="1:14" ht="13.5" thickBot="1">
      <c r="A6" s="15"/>
      <c r="B6" s="31"/>
      <c r="C6" s="3" t="s">
        <v>14</v>
      </c>
      <c r="D6" s="3" t="s">
        <v>14</v>
      </c>
      <c r="E6" s="3" t="s">
        <v>14</v>
      </c>
      <c r="F6" s="3" t="s">
        <v>14</v>
      </c>
      <c r="G6" s="34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3" t="s">
        <v>14</v>
      </c>
      <c r="N6" s="3" t="s">
        <v>14</v>
      </c>
    </row>
    <row r="7" spans="1:14" ht="13.5" thickBot="1">
      <c r="A7" s="16" t="s">
        <v>59</v>
      </c>
      <c r="B7" s="32"/>
      <c r="C7" s="7">
        <f>SUM(C8:C11)</f>
        <v>60926.442</v>
      </c>
      <c r="D7" s="7">
        <f aca="true" t="shared" si="0" ref="D7:N7">SUM(D8:D11)</f>
        <v>67506.614</v>
      </c>
      <c r="E7" s="7">
        <f t="shared" si="0"/>
        <v>71244.529</v>
      </c>
      <c r="F7" s="7">
        <f t="shared" si="0"/>
        <v>99012.693</v>
      </c>
      <c r="G7" s="7">
        <f t="shared" si="0"/>
        <v>132111.476</v>
      </c>
      <c r="H7" s="7">
        <f t="shared" si="0"/>
        <v>154261.987</v>
      </c>
      <c r="I7" s="7">
        <f t="shared" si="0"/>
        <v>178070.111</v>
      </c>
      <c r="J7" s="7">
        <f t="shared" si="0"/>
        <v>214434</v>
      </c>
      <c r="K7" s="7">
        <f t="shared" si="0"/>
        <v>210171</v>
      </c>
      <c r="L7" s="7">
        <f t="shared" si="0"/>
        <v>249574</v>
      </c>
      <c r="M7" s="7">
        <f t="shared" si="0"/>
        <v>281783</v>
      </c>
      <c r="N7" s="7">
        <f t="shared" si="0"/>
        <v>299919</v>
      </c>
    </row>
    <row r="8" spans="1:14" ht="13.5" thickBot="1">
      <c r="A8" s="16" t="s">
        <v>18</v>
      </c>
      <c r="B8" s="32"/>
      <c r="C8" s="6">
        <v>26906.81</v>
      </c>
      <c r="D8" s="5">
        <v>32475.46</v>
      </c>
      <c r="E8" s="5">
        <f>32862.192+3069.468+1228.774</f>
        <v>37160.434</v>
      </c>
      <c r="F8" s="5">
        <f>39185.559+3395.57+1195.16</f>
        <v>43776.289000000004</v>
      </c>
      <c r="G8" s="5">
        <v>57153.112</v>
      </c>
      <c r="H8" s="6">
        <v>104443.931</v>
      </c>
      <c r="I8" s="6">
        <f>83692.855+49455.22</f>
        <v>133148.075</v>
      </c>
      <c r="J8" s="6">
        <v>165265</v>
      </c>
      <c r="K8" s="6">
        <v>167812</v>
      </c>
      <c r="L8" s="6">
        <v>188868</v>
      </c>
      <c r="M8" s="6">
        <v>211857</v>
      </c>
      <c r="N8" s="6">
        <v>230346</v>
      </c>
    </row>
    <row r="9" spans="1:14" ht="13.5" thickBot="1">
      <c r="A9" s="16" t="s">
        <v>19</v>
      </c>
      <c r="B9" s="32"/>
      <c r="C9" s="6">
        <v>25170.355</v>
      </c>
      <c r="D9" s="5">
        <v>26010.572</v>
      </c>
      <c r="E9" s="5">
        <v>23871.05</v>
      </c>
      <c r="F9" s="5">
        <v>45547.273</v>
      </c>
      <c r="G9" s="5">
        <v>63667.771</v>
      </c>
      <c r="H9" s="6">
        <v>38190.236</v>
      </c>
      <c r="I9" s="6">
        <v>32595.859</v>
      </c>
      <c r="J9" s="6">
        <v>35795</v>
      </c>
      <c r="K9" s="6">
        <v>27925</v>
      </c>
      <c r="L9" s="6">
        <v>45779</v>
      </c>
      <c r="M9" s="6">
        <v>45783</v>
      </c>
      <c r="N9" s="6">
        <v>45043</v>
      </c>
    </row>
    <row r="10" spans="1:14" ht="13.5" thickBot="1">
      <c r="A10" s="16" t="s">
        <v>21</v>
      </c>
      <c r="B10" s="32"/>
      <c r="C10" s="6">
        <v>7923.264</v>
      </c>
      <c r="D10" s="5">
        <v>7741.631</v>
      </c>
      <c r="E10" s="5">
        <v>8913.973</v>
      </c>
      <c r="F10" s="5">
        <v>8295.287</v>
      </c>
      <c r="G10" s="5">
        <v>9147.5</v>
      </c>
      <c r="H10" s="6">
        <v>8958.704</v>
      </c>
      <c r="I10" s="6">
        <v>8779.922</v>
      </c>
      <c r="J10" s="6">
        <v>8587</v>
      </c>
      <c r="K10" s="6">
        <v>8343</v>
      </c>
      <c r="L10" s="6">
        <v>8151</v>
      </c>
      <c r="M10" s="6">
        <v>16713</v>
      </c>
      <c r="N10" s="6">
        <v>16621</v>
      </c>
    </row>
    <row r="11" spans="1:14" ht="13.5" thickBot="1">
      <c r="A11" s="17" t="s">
        <v>22</v>
      </c>
      <c r="B11" s="33"/>
      <c r="C11" s="45">
        <v>926.013</v>
      </c>
      <c r="D11" s="47">
        <v>1278.951</v>
      </c>
      <c r="E11" s="47">
        <v>1299.072</v>
      </c>
      <c r="F11" s="47">
        <v>1393.844</v>
      </c>
      <c r="G11" s="47">
        <v>2143.093</v>
      </c>
      <c r="H11" s="45">
        <v>2669.116</v>
      </c>
      <c r="I11" s="45">
        <v>3546.255</v>
      </c>
      <c r="J11" s="45">
        <v>4787</v>
      </c>
      <c r="K11" s="45">
        <v>6091</v>
      </c>
      <c r="L11" s="45">
        <v>6776</v>
      </c>
      <c r="M11" s="45">
        <v>7430</v>
      </c>
      <c r="N11" s="45">
        <v>7909</v>
      </c>
    </row>
    <row r="12" spans="1:14" ht="12.75">
      <c r="A12" s="40"/>
      <c r="B12" s="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3.5" thickBot="1">
      <c r="A13" s="40"/>
      <c r="B13" s="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3.5" thickBot="1">
      <c r="A14" s="17" t="s">
        <v>23</v>
      </c>
      <c r="B14" s="33" t="s">
        <v>7</v>
      </c>
      <c r="C14" s="45">
        <v>22061.437</v>
      </c>
      <c r="D14" s="47">
        <v>18593.741</v>
      </c>
      <c r="E14" s="47">
        <v>14514.816</v>
      </c>
      <c r="F14" s="47">
        <v>9769.625</v>
      </c>
      <c r="G14" s="47">
        <v>61850</v>
      </c>
      <c r="H14" s="45">
        <v>58990.841</v>
      </c>
      <c r="I14" s="45">
        <v>58020.738</v>
      </c>
      <c r="J14" s="45">
        <v>57210</v>
      </c>
      <c r="K14" s="45">
        <v>56439</v>
      </c>
      <c r="L14" s="45">
        <v>52606</v>
      </c>
      <c r="M14" s="45">
        <v>48095</v>
      </c>
      <c r="N14" s="45">
        <v>41651</v>
      </c>
    </row>
    <row r="15" spans="1:12" ht="12.75">
      <c r="A15" s="9"/>
      <c r="B15" s="8"/>
      <c r="C15" s="9"/>
      <c r="D15" s="9"/>
      <c r="E15" s="9"/>
      <c r="F15" s="9"/>
      <c r="G15" s="9"/>
      <c r="H15" s="9"/>
      <c r="I15" s="10"/>
      <c r="J15" s="10"/>
      <c r="K15" s="10"/>
      <c r="L15" s="10"/>
    </row>
    <row r="16" spans="1:15" ht="12.75">
      <c r="A16" s="9"/>
      <c r="B16" s="8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</row>
    <row r="17" spans="1:15" ht="12.75">
      <c r="A17" s="9"/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"/>
      <c r="N17" s="10"/>
      <c r="O17" s="10"/>
    </row>
    <row r="18" spans="1:15" ht="12.75">
      <c r="A18" s="9"/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</row>
    <row r="19" spans="1:7" ht="15">
      <c r="A19" s="49" t="s">
        <v>25</v>
      </c>
      <c r="B19" s="50"/>
      <c r="C19" s="50"/>
      <c r="D19" s="50"/>
      <c r="E19" s="50"/>
      <c r="F19" s="50"/>
      <c r="G19" s="50"/>
    </row>
    <row r="20" ht="15.75" thickBot="1">
      <c r="A20" s="43"/>
    </row>
    <row r="21" spans="1:14" ht="16.5" thickBot="1">
      <c r="A21" s="37"/>
      <c r="C21" s="20">
        <v>2000</v>
      </c>
      <c r="D21" s="19">
        <v>2001</v>
      </c>
      <c r="E21" s="19">
        <v>2002</v>
      </c>
      <c r="F21" s="20">
        <v>2003</v>
      </c>
      <c r="G21" s="19">
        <v>2004</v>
      </c>
      <c r="H21" s="41">
        <v>2005</v>
      </c>
      <c r="I21" s="41">
        <v>2006</v>
      </c>
      <c r="J21" s="41">
        <v>2007</v>
      </c>
      <c r="K21" s="41">
        <v>2008</v>
      </c>
      <c r="L21" s="41">
        <v>2009</v>
      </c>
      <c r="M21" s="41">
        <v>2010</v>
      </c>
      <c r="N21" s="41">
        <v>2011</v>
      </c>
    </row>
    <row r="22" spans="1:15" ht="13.5" thickBot="1">
      <c r="A22" s="16" t="s">
        <v>0</v>
      </c>
      <c r="B22" s="4" t="s">
        <v>7</v>
      </c>
      <c r="C22" s="38">
        <f aca="true" t="shared" si="1" ref="C22:I22">+C7</f>
        <v>60926.442</v>
      </c>
      <c r="D22" s="38">
        <f t="shared" si="1"/>
        <v>67506.614</v>
      </c>
      <c r="E22" s="38">
        <f t="shared" si="1"/>
        <v>71244.529</v>
      </c>
      <c r="F22" s="38">
        <f t="shared" si="1"/>
        <v>99012.693</v>
      </c>
      <c r="G22" s="38">
        <f t="shared" si="1"/>
        <v>132111.476</v>
      </c>
      <c r="H22" s="38">
        <f t="shared" si="1"/>
        <v>154261.987</v>
      </c>
      <c r="I22" s="38">
        <f t="shared" si="1"/>
        <v>178070.111</v>
      </c>
      <c r="J22" s="38">
        <f>+J7</f>
        <v>214434</v>
      </c>
      <c r="K22" s="38">
        <f>+K7</f>
        <v>210171</v>
      </c>
      <c r="L22" s="38">
        <f>+L7</f>
        <v>249574</v>
      </c>
      <c r="M22" s="38">
        <f>+M7</f>
        <v>281783</v>
      </c>
      <c r="N22" s="38">
        <f>+N7</f>
        <v>299919</v>
      </c>
      <c r="O22" s="1"/>
    </row>
    <row r="23" spans="1:14" ht="13.5" thickBot="1">
      <c r="A23" s="16" t="s">
        <v>18</v>
      </c>
      <c r="B23" s="48" t="s">
        <v>8</v>
      </c>
      <c r="C23" s="21">
        <f aca="true" t="shared" si="2" ref="C23:H23">+C8/C22</f>
        <v>0.4416277910993063</v>
      </c>
      <c r="D23" s="11">
        <f t="shared" si="2"/>
        <v>0.4810707881156652</v>
      </c>
      <c r="E23" s="11">
        <f t="shared" si="2"/>
        <v>0.5215900016687598</v>
      </c>
      <c r="F23" s="11">
        <f t="shared" si="2"/>
        <v>0.4421280511984459</v>
      </c>
      <c r="G23" s="11">
        <f t="shared" si="2"/>
        <v>0.43261277317043983</v>
      </c>
      <c r="H23" s="11">
        <f t="shared" si="2"/>
        <v>0.6770555276200352</v>
      </c>
      <c r="I23" s="11">
        <f aca="true" t="shared" si="3" ref="I23:N23">+I8/I22</f>
        <v>0.7477283764932342</v>
      </c>
      <c r="J23" s="11">
        <f t="shared" si="3"/>
        <v>0.7707033399554175</v>
      </c>
      <c r="K23" s="11">
        <f t="shared" si="3"/>
        <v>0.7984545917372045</v>
      </c>
      <c r="L23" s="11">
        <f t="shared" si="3"/>
        <v>0.7567615216328624</v>
      </c>
      <c r="M23" s="11">
        <f t="shared" si="3"/>
        <v>0.751844504459105</v>
      </c>
      <c r="N23" s="11">
        <f t="shared" si="3"/>
        <v>0.7680273673891951</v>
      </c>
    </row>
    <row r="24" spans="1:15" ht="13.5" thickBot="1">
      <c r="A24" s="16" t="s">
        <v>19</v>
      </c>
      <c r="B24" s="48" t="s">
        <v>8</v>
      </c>
      <c r="C24" s="22">
        <f aca="true" t="shared" si="4" ref="C24:I24">+C9/C22</f>
        <v>0.4131269474097962</v>
      </c>
      <c r="D24" s="12">
        <f t="shared" si="4"/>
        <v>0.3853040533183904</v>
      </c>
      <c r="E24" s="12">
        <f t="shared" si="4"/>
        <v>0.33505800845423517</v>
      </c>
      <c r="F24" s="12">
        <f t="shared" si="4"/>
        <v>0.4600144852135271</v>
      </c>
      <c r="G24" s="12">
        <f t="shared" si="4"/>
        <v>0.4819246058533174</v>
      </c>
      <c r="H24" s="12">
        <f t="shared" si="4"/>
        <v>0.24756738029051836</v>
      </c>
      <c r="I24" s="12">
        <f t="shared" si="4"/>
        <v>0.18305070298967804</v>
      </c>
      <c r="J24" s="12">
        <f>+J9/J22</f>
        <v>0.16692781928238992</v>
      </c>
      <c r="K24" s="12">
        <f>+K9/K22</f>
        <v>0.132867997963563</v>
      </c>
      <c r="L24" s="12">
        <f>+L9/L22</f>
        <v>0.18342856227010826</v>
      </c>
      <c r="M24" s="12">
        <f>+M9/M22</f>
        <v>0.1624760897570116</v>
      </c>
      <c r="N24" s="12">
        <f>+N9/N22</f>
        <v>0.1501838829817384</v>
      </c>
      <c r="O24" s="1"/>
    </row>
    <row r="25" spans="1:14" ht="13.5" thickBot="1">
      <c r="A25" s="16" t="s">
        <v>21</v>
      </c>
      <c r="B25" s="48" t="s">
        <v>8</v>
      </c>
      <c r="C25" s="22">
        <f aca="true" t="shared" si="5" ref="C25:I25">+C10/C22</f>
        <v>0.1300463926647809</v>
      </c>
      <c r="D25" s="12">
        <f t="shared" si="5"/>
        <v>0.11467959272849917</v>
      </c>
      <c r="E25" s="12">
        <f t="shared" si="5"/>
        <v>0.1251180002888362</v>
      </c>
      <c r="F25" s="12">
        <f t="shared" si="5"/>
        <v>0.08378003616162627</v>
      </c>
      <c r="G25" s="12">
        <f t="shared" si="5"/>
        <v>0.0692407675469465</v>
      </c>
      <c r="H25" s="12">
        <f t="shared" si="5"/>
        <v>0.05807460524931524</v>
      </c>
      <c r="I25" s="12">
        <f t="shared" si="5"/>
        <v>0.04930598375378112</v>
      </c>
      <c r="J25" s="12">
        <f>+J10/J22</f>
        <v>0.04004495555742093</v>
      </c>
      <c r="K25" s="12">
        <f>+K10/K22</f>
        <v>0.03969624734145053</v>
      </c>
      <c r="L25" s="12">
        <f>+L10/L22</f>
        <v>0.03265965204708824</v>
      </c>
      <c r="M25" s="12">
        <f>+M10/M22</f>
        <v>0.0593115979317418</v>
      </c>
      <c r="N25" s="12">
        <f>+N10/N22</f>
        <v>0.05541829627332713</v>
      </c>
    </row>
    <row r="26" spans="1:14" ht="13.5" thickBot="1">
      <c r="A26" s="17" t="s">
        <v>22</v>
      </c>
      <c r="B26" s="48" t="s">
        <v>8</v>
      </c>
      <c r="C26" s="23">
        <f aca="true" t="shared" si="6" ref="C26:I26">+C11/C22</f>
        <v>0.015198868826116582</v>
      </c>
      <c r="D26" s="13">
        <f t="shared" si="6"/>
        <v>0.0189455658374452</v>
      </c>
      <c r="E26" s="13">
        <f t="shared" si="6"/>
        <v>0.01823398958816894</v>
      </c>
      <c r="F26" s="13">
        <f t="shared" si="6"/>
        <v>0.014077427426400776</v>
      </c>
      <c r="G26" s="13">
        <f t="shared" si="6"/>
        <v>0.016221853429296332</v>
      </c>
      <c r="H26" s="13">
        <f t="shared" si="6"/>
        <v>0.017302486840131266</v>
      </c>
      <c r="I26" s="13">
        <f t="shared" si="6"/>
        <v>0.019914936763306672</v>
      </c>
      <c r="J26" s="13">
        <f>+J11/J22</f>
        <v>0.022323885204771632</v>
      </c>
      <c r="K26" s="13">
        <f>+K11/K22</f>
        <v>0.028981162957781997</v>
      </c>
      <c r="L26" s="13">
        <f>+L11/L22</f>
        <v>0.0271502640499411</v>
      </c>
      <c r="M26" s="13">
        <f>+M11/M22</f>
        <v>0.02636780785214154</v>
      </c>
      <c r="N26" s="13">
        <f>+N11/N22</f>
        <v>0.026370453355739384</v>
      </c>
    </row>
    <row r="29" ht="12.75">
      <c r="A29" s="44"/>
    </row>
    <row r="30" spans="3:10" ht="12.75">
      <c r="C30" s="25" t="s">
        <v>29</v>
      </c>
      <c r="D30" s="52"/>
      <c r="E30" s="53"/>
      <c r="F30" s="58"/>
      <c r="H30" s="25" t="s">
        <v>30</v>
      </c>
      <c r="I30" s="25"/>
      <c r="J30" s="25"/>
    </row>
    <row r="31" spans="3:10" ht="12.75">
      <c r="C31" s="54"/>
      <c r="D31" s="25" t="s">
        <v>33</v>
      </c>
      <c r="E31" s="25"/>
      <c r="H31" s="25"/>
      <c r="I31" s="25" t="s">
        <v>31</v>
      </c>
      <c r="J31" s="25"/>
    </row>
    <row r="32" spans="3:10" ht="12.75">
      <c r="C32" s="54"/>
      <c r="D32" s="25"/>
      <c r="E32" s="25"/>
      <c r="F32" s="25"/>
      <c r="G32" s="24"/>
      <c r="H32" s="54"/>
      <c r="I32" s="55" t="s">
        <v>32</v>
      </c>
      <c r="J32" s="56">
        <f ca="1">+TODAY()</f>
        <v>42257</v>
      </c>
    </row>
    <row r="33" spans="3:9" ht="12.75">
      <c r="C33" s="54"/>
      <c r="D33" s="25"/>
      <c r="E33" s="25"/>
      <c r="F33" s="25"/>
      <c r="G33" s="24"/>
      <c r="H33" s="24"/>
      <c r="I33" s="24"/>
    </row>
    <row r="34" spans="3:9" ht="12.75">
      <c r="C34" s="54"/>
      <c r="D34" s="25"/>
      <c r="E34" s="25"/>
      <c r="F34" s="57"/>
      <c r="G34" s="24"/>
      <c r="H34" s="24"/>
      <c r="I34" s="24"/>
    </row>
    <row r="35" spans="3:9" ht="12.75">
      <c r="C35" s="25"/>
      <c r="D35" s="25"/>
      <c r="E35" s="25"/>
      <c r="F35" s="24"/>
      <c r="G35" s="24"/>
      <c r="H35" s="24"/>
      <c r="I35" s="24"/>
    </row>
    <row r="36" spans="3:9" ht="12.75">
      <c r="C36" s="25"/>
      <c r="D36" s="25"/>
      <c r="E36" s="25"/>
      <c r="F36" s="24"/>
      <c r="G36" s="24"/>
      <c r="H36" s="24"/>
      <c r="I36" s="24"/>
    </row>
    <row r="37" spans="3:9" ht="12.75">
      <c r="C37" s="54"/>
      <c r="D37" s="55"/>
      <c r="E37" s="56"/>
      <c r="F37" s="24"/>
      <c r="G37" s="24"/>
      <c r="H37" s="24"/>
      <c r="I37" s="25"/>
    </row>
    <row r="38" spans="3:9" ht="12.75">
      <c r="C38" s="24"/>
      <c r="D38" s="24"/>
      <c r="E38" s="24"/>
      <c r="F38" s="24"/>
      <c r="G38" s="24"/>
      <c r="H38" s="24"/>
      <c r="I38" s="24"/>
    </row>
    <row r="39" spans="3:9" ht="12.75">
      <c r="C39" s="24"/>
      <c r="D39" s="24"/>
      <c r="E39" s="24"/>
      <c r="F39" s="25"/>
      <c r="G39" s="25"/>
      <c r="H39" s="25"/>
      <c r="I39" s="25"/>
    </row>
    <row r="40" spans="3:9" ht="12.75">
      <c r="C40" s="24"/>
      <c r="D40" s="24"/>
      <c r="E40" s="24"/>
      <c r="F40" s="2"/>
      <c r="G40" s="2"/>
      <c r="H40" s="2"/>
      <c r="I40" s="25"/>
    </row>
    <row r="41" spans="3:8" ht="12.75">
      <c r="C41" s="24"/>
      <c r="D41" s="24"/>
      <c r="E41" s="24"/>
      <c r="F41" s="25"/>
      <c r="G41" s="25"/>
      <c r="H41" s="25"/>
    </row>
    <row r="42" spans="3:9" ht="12.75">
      <c r="C42" s="25"/>
      <c r="D42" s="25"/>
      <c r="E42" s="25"/>
      <c r="F42" s="27"/>
      <c r="G42" s="27"/>
      <c r="H42" s="27"/>
      <c r="I42" s="28"/>
    </row>
    <row r="43" spans="3:5" ht="12.75">
      <c r="C43" s="2"/>
      <c r="D43" s="2"/>
      <c r="E43" s="2"/>
    </row>
    <row r="44" spans="3:5" ht="12.75">
      <c r="C44" s="25"/>
      <c r="D44" s="25"/>
      <c r="E44" s="25"/>
    </row>
    <row r="45" spans="3:5" ht="12.75">
      <c r="C45" s="27"/>
      <c r="D45" s="27"/>
      <c r="E45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2"/>
  <headerFooter alignWithMargins="0">
    <oddFooter>&amp;C&amp;8Arquivo: Enquadram Aplicações &amp;R&amp;8Página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gasius</dc:creator>
  <cp:keywords/>
  <dc:description/>
  <cp:lastModifiedBy>"00099156 - W011750"</cp:lastModifiedBy>
  <cp:lastPrinted>2015-08-03T13:43:14Z</cp:lastPrinted>
  <dcterms:created xsi:type="dcterms:W3CDTF">2004-06-23T17:00:01Z</dcterms:created>
  <dcterms:modified xsi:type="dcterms:W3CDTF">2015-09-10T17:26:48Z</dcterms:modified>
  <cp:category/>
  <cp:version/>
  <cp:contentType/>
  <cp:contentStatus/>
</cp:coreProperties>
</file>